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ecslimited365-my.sharepoint.com/personal/wporter_ecslimited_com/Documents/Desktop/SPG Proposals and Projects/34 Charleston/I-95 I-26/DMT/"/>
    </mc:Choice>
  </mc:AlternateContent>
  <xr:revisionPtr revIDLastSave="133" documentId="8_{E5643C7D-51FD-42C5-84D5-E20B375CF40F}" xr6:coauthVersionLast="47" xr6:coauthVersionMax="47" xr10:uidLastSave="{23443A1D-EED1-4B10-863B-CB296EDA9C91}"/>
  <bookViews>
    <workbookView xWindow="28680" yWindow="-120" windowWidth="29040" windowHeight="15840" activeTab="2" xr2:uid="{00000000-000D-0000-FFFF-FFFF00000000}"/>
  </bookViews>
  <sheets>
    <sheet name="Chart 2" sheetId="2" r:id="rId1"/>
    <sheet name="Chart 1" sheetId="4" r:id="rId2"/>
    <sheet name="Report Table" sheetId="3" r:id="rId3"/>
    <sheet name="Data Entry" sheetId="1" r:id="rId4"/>
  </sheets>
  <definedNames>
    <definedName name="_xlnm.Print_Area" localSheetId="1">'Chart 1'!$A$1:$R$50</definedName>
    <definedName name="_xlnm.Print_Area" localSheetId="0">'Chart 2'!$A$1:$R$50</definedName>
    <definedName name="_xlnm.Print_Area" localSheetId="2">'Report Table'!$A$1:$AD$38</definedName>
    <definedName name="_xlnm.Print_Titles" localSheetId="2">'Report Table'!$1:$9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5" i="3"/>
  <c r="O3" i="3" l="1"/>
  <c r="O2" i="3"/>
  <c r="A25" i="3"/>
  <c r="B25" i="3"/>
  <c r="C25" i="3"/>
  <c r="D25" i="3"/>
  <c r="X25" i="3"/>
  <c r="A26" i="3"/>
  <c r="B26" i="3"/>
  <c r="C26" i="3"/>
  <c r="D26" i="3"/>
  <c r="X26" i="3"/>
  <c r="A27" i="3"/>
  <c r="B27" i="3"/>
  <c r="C27" i="3"/>
  <c r="D27" i="3"/>
  <c r="X27" i="3"/>
  <c r="A28" i="3"/>
  <c r="B28" i="3"/>
  <c r="C28" i="3"/>
  <c r="D28" i="3"/>
  <c r="X28" i="3"/>
  <c r="A29" i="3"/>
  <c r="B29" i="3"/>
  <c r="C29" i="3"/>
  <c r="D29" i="3"/>
  <c r="X29" i="3"/>
  <c r="A30" i="3"/>
  <c r="B30" i="3"/>
  <c r="C30" i="3"/>
  <c r="D30" i="3"/>
  <c r="X30" i="3"/>
  <c r="A31" i="3"/>
  <c r="B31" i="3"/>
  <c r="C31" i="3"/>
  <c r="D31" i="3"/>
  <c r="X31" i="3"/>
  <c r="A32" i="3"/>
  <c r="B32" i="3"/>
  <c r="C32" i="3"/>
  <c r="D32" i="3"/>
  <c r="X32" i="3"/>
  <c r="A33" i="3"/>
  <c r="B33" i="3"/>
  <c r="C33" i="3"/>
  <c r="D33" i="3"/>
  <c r="X33" i="3"/>
  <c r="A34" i="3"/>
  <c r="B34" i="3"/>
  <c r="C34" i="3"/>
  <c r="D34" i="3"/>
  <c r="X34" i="3"/>
  <c r="A35" i="3"/>
  <c r="B35" i="3"/>
  <c r="C35" i="3"/>
  <c r="D35" i="3"/>
  <c r="X35" i="3"/>
  <c r="A36" i="3"/>
  <c r="B36" i="3"/>
  <c r="C36" i="3"/>
  <c r="D36" i="3"/>
  <c r="X36" i="3"/>
  <c r="A37" i="3"/>
  <c r="B37" i="3"/>
  <c r="C37" i="3"/>
  <c r="D37" i="3"/>
  <c r="X37" i="3"/>
  <c r="A38" i="3"/>
  <c r="B38" i="3"/>
  <c r="C38" i="3"/>
  <c r="D38" i="3"/>
  <c r="X38" i="3"/>
  <c r="L32" i="1"/>
  <c r="G25" i="3" s="1"/>
  <c r="M32" i="1"/>
  <c r="N32" i="1" s="1"/>
  <c r="I25" i="3" s="1"/>
  <c r="L33" i="1"/>
  <c r="G26" i="3" s="1"/>
  <c r="M33" i="1"/>
  <c r="N33" i="1" s="1"/>
  <c r="I26" i="3" s="1"/>
  <c r="L34" i="1"/>
  <c r="G27" i="3" s="1"/>
  <c r="M34" i="1"/>
  <c r="N34" i="1" s="1"/>
  <c r="I27" i="3" s="1"/>
  <c r="L35" i="1"/>
  <c r="G28" i="3" s="1"/>
  <c r="M35" i="1"/>
  <c r="H28" i="3" s="1"/>
  <c r="L36" i="1"/>
  <c r="G29" i="3" s="1"/>
  <c r="M36" i="1"/>
  <c r="N36" i="1" s="1"/>
  <c r="I29" i="3" s="1"/>
  <c r="L37" i="1"/>
  <c r="G30" i="3" s="1"/>
  <c r="M37" i="1"/>
  <c r="H30" i="3" s="1"/>
  <c r="N37" i="1"/>
  <c r="I30" i="3" s="1"/>
  <c r="L38" i="1"/>
  <c r="G31" i="3" s="1"/>
  <c r="M38" i="1"/>
  <c r="N38" i="1" s="1"/>
  <c r="I31" i="3" s="1"/>
  <c r="L39" i="1"/>
  <c r="G32" i="3" s="1"/>
  <c r="M39" i="1"/>
  <c r="H32" i="3" s="1"/>
  <c r="L40" i="1"/>
  <c r="G33" i="3" s="1"/>
  <c r="M40" i="1"/>
  <c r="N40" i="1" s="1"/>
  <c r="I33" i="3" s="1"/>
  <c r="L41" i="1"/>
  <c r="G34" i="3" s="1"/>
  <c r="M41" i="1"/>
  <c r="N41" i="1" s="1"/>
  <c r="I34" i="3" s="1"/>
  <c r="L42" i="1"/>
  <c r="G35" i="3" s="1"/>
  <c r="M42" i="1"/>
  <c r="N42" i="1" s="1"/>
  <c r="I35" i="3" s="1"/>
  <c r="L43" i="1"/>
  <c r="G36" i="3" s="1"/>
  <c r="M43" i="1"/>
  <c r="H36" i="3" s="1"/>
  <c r="L44" i="1"/>
  <c r="G37" i="3" s="1"/>
  <c r="M44" i="1"/>
  <c r="N44" i="1" s="1"/>
  <c r="I37" i="3" s="1"/>
  <c r="L45" i="1"/>
  <c r="G38" i="3" s="1"/>
  <c r="M45" i="1"/>
  <c r="N45" i="1" s="1"/>
  <c r="I38" i="3" s="1"/>
  <c r="A22" i="3"/>
  <c r="B22" i="3"/>
  <c r="C22" i="3"/>
  <c r="D22" i="3"/>
  <c r="X22" i="3"/>
  <c r="A23" i="3"/>
  <c r="B23" i="3"/>
  <c r="C23" i="3"/>
  <c r="D23" i="3"/>
  <c r="X23" i="3"/>
  <c r="A24" i="3"/>
  <c r="B24" i="3"/>
  <c r="C24" i="3"/>
  <c r="D24" i="3"/>
  <c r="X24" i="3"/>
  <c r="L29" i="1"/>
  <c r="G22" i="3" s="1"/>
  <c r="M29" i="1"/>
  <c r="N29" i="1" s="1"/>
  <c r="I22" i="3" s="1"/>
  <c r="L30" i="1"/>
  <c r="G23" i="3" s="1"/>
  <c r="M30" i="1"/>
  <c r="N30" i="1" s="1"/>
  <c r="I23" i="3" s="1"/>
  <c r="L31" i="1"/>
  <c r="G24" i="3" s="1"/>
  <c r="M31" i="1"/>
  <c r="N31" i="1" s="1"/>
  <c r="I24" i="3" s="1"/>
  <c r="N43" i="1" l="1"/>
  <c r="I36" i="3" s="1"/>
  <c r="N39" i="1"/>
  <c r="I32" i="3" s="1"/>
  <c r="N35" i="1"/>
  <c r="I28" i="3" s="1"/>
  <c r="H38" i="3"/>
  <c r="H37" i="3"/>
  <c r="H35" i="3"/>
  <c r="H34" i="3"/>
  <c r="H33" i="3"/>
  <c r="H31" i="3"/>
  <c r="H29" i="3"/>
  <c r="H27" i="3"/>
  <c r="H26" i="3"/>
  <c r="H25" i="3"/>
  <c r="H23" i="3"/>
  <c r="H22" i="3"/>
  <c r="H24" i="3"/>
  <c r="O6" i="3"/>
  <c r="M23" i="1"/>
  <c r="N23" i="1" s="1"/>
  <c r="M20" i="1"/>
  <c r="N20" i="1" s="1"/>
  <c r="M21" i="1"/>
  <c r="N21" i="1" s="1"/>
  <c r="M22" i="1"/>
  <c r="N22" i="1" s="1"/>
  <c r="M24" i="1"/>
  <c r="N24" i="1" s="1"/>
  <c r="M25" i="1"/>
  <c r="N25" i="1" s="1"/>
  <c r="M26" i="1"/>
  <c r="N26" i="1" s="1"/>
  <c r="M27" i="1"/>
  <c r="N27" i="1" s="1"/>
  <c r="M28" i="1"/>
  <c r="N28" i="1" s="1"/>
  <c r="O5" i="3"/>
  <c r="O4" i="3"/>
  <c r="M17" i="1" l="1"/>
  <c r="N17" i="1" s="1"/>
  <c r="M18" i="1"/>
  <c r="N18" i="1" s="1"/>
  <c r="M19" i="1"/>
  <c r="N19" i="1" s="1"/>
  <c r="M4" i="3" l="1"/>
  <c r="N4" i="3"/>
  <c r="M5" i="3"/>
  <c r="N5" i="3"/>
  <c r="L5" i="3"/>
  <c r="L4" i="3"/>
  <c r="AB8" i="1"/>
  <c r="W8" i="1"/>
  <c r="R8" i="1"/>
  <c r="X11" i="3"/>
  <c r="X12" i="3"/>
  <c r="X13" i="3"/>
  <c r="X14" i="3"/>
  <c r="X15" i="3"/>
  <c r="X16" i="3"/>
  <c r="X17" i="3"/>
  <c r="X18" i="3"/>
  <c r="X19" i="3"/>
  <c r="X20" i="3"/>
  <c r="X21" i="3"/>
  <c r="H38" i="1" l="1"/>
  <c r="H43" i="1"/>
  <c r="H42" i="1"/>
  <c r="H36" i="1"/>
  <c r="H31" i="1"/>
  <c r="H34" i="1"/>
  <c r="H41" i="1"/>
  <c r="H29" i="1"/>
  <c r="H39" i="1"/>
  <c r="H32" i="1"/>
  <c r="H37" i="1"/>
  <c r="H44" i="1"/>
  <c r="H33" i="1"/>
  <c r="H40" i="1"/>
  <c r="H45" i="1"/>
  <c r="H30" i="1"/>
  <c r="H35" i="1"/>
  <c r="H20" i="1"/>
  <c r="H22" i="1"/>
  <c r="H24" i="1"/>
  <c r="H26" i="1"/>
  <c r="H28" i="1"/>
  <c r="L20" i="1"/>
  <c r="G13" i="3" s="1"/>
  <c r="H21" i="1"/>
  <c r="L21" i="1"/>
  <c r="G14" i="3" s="1"/>
  <c r="L22" i="1"/>
  <c r="G15" i="3" s="1"/>
  <c r="H23" i="1"/>
  <c r="L23" i="1"/>
  <c r="G16" i="3" s="1"/>
  <c r="L24" i="1"/>
  <c r="G17" i="3" s="1"/>
  <c r="H25" i="1"/>
  <c r="L25" i="1"/>
  <c r="G18" i="3" s="1"/>
  <c r="L26" i="1"/>
  <c r="G19" i="3" s="1"/>
  <c r="H27" i="1"/>
  <c r="L27" i="1"/>
  <c r="G20" i="3" s="1"/>
  <c r="L28" i="1"/>
  <c r="G21" i="3" s="1"/>
  <c r="L17" i="1"/>
  <c r="G10" i="3" s="1"/>
  <c r="L19" i="1"/>
  <c r="G12" i="3" s="1"/>
  <c r="L18" i="1"/>
  <c r="G11" i="3" s="1"/>
  <c r="H19" i="1"/>
  <c r="H17" i="1"/>
  <c r="H18" i="1"/>
  <c r="AB9" i="1" l="1"/>
  <c r="W9" i="1"/>
  <c r="D11" i="3"/>
  <c r="D12" i="3"/>
  <c r="D13" i="3"/>
  <c r="D14" i="3"/>
  <c r="D15" i="3"/>
  <c r="D16" i="3"/>
  <c r="D17" i="3"/>
  <c r="D18" i="3"/>
  <c r="D19" i="3"/>
  <c r="D20" i="3"/>
  <c r="D21" i="3"/>
  <c r="D10" i="3"/>
  <c r="R9" i="1"/>
  <c r="G5" i="4"/>
  <c r="G6" i="4"/>
  <c r="G7" i="4"/>
  <c r="G8" i="4"/>
  <c r="U13" i="4"/>
  <c r="A12" i="3"/>
  <c r="B12" i="3"/>
  <c r="C12" i="3"/>
  <c r="A13" i="3"/>
  <c r="B13" i="3"/>
  <c r="C13" i="3"/>
  <c r="H13" i="3"/>
  <c r="A14" i="3"/>
  <c r="B14" i="3"/>
  <c r="C14" i="3"/>
  <c r="A15" i="3"/>
  <c r="B15" i="3"/>
  <c r="C15" i="3"/>
  <c r="A16" i="3"/>
  <c r="B16" i="3"/>
  <c r="C16" i="3"/>
  <c r="A17" i="3"/>
  <c r="B17" i="3"/>
  <c r="C17" i="3"/>
  <c r="A18" i="3"/>
  <c r="B18" i="3"/>
  <c r="C18" i="3"/>
  <c r="A19" i="3"/>
  <c r="B19" i="3"/>
  <c r="C19" i="3"/>
  <c r="A20" i="3"/>
  <c r="B20" i="3"/>
  <c r="C20" i="3"/>
  <c r="A21" i="3"/>
  <c r="B21" i="3"/>
  <c r="C21" i="3"/>
  <c r="D1" i="3"/>
  <c r="D2" i="3"/>
  <c r="U13" i="2"/>
  <c r="G8" i="2"/>
  <c r="G7" i="2"/>
  <c r="G6" i="2"/>
  <c r="G5" i="2"/>
  <c r="C1" i="3"/>
  <c r="C2" i="3"/>
  <c r="C3" i="3"/>
  <c r="D3" i="3"/>
  <c r="C4" i="3"/>
  <c r="D4" i="3"/>
  <c r="C5" i="3"/>
  <c r="D5" i="3"/>
  <c r="C6" i="3"/>
  <c r="D6" i="3"/>
  <c r="A10" i="3"/>
  <c r="B10" i="3"/>
  <c r="C10" i="3"/>
  <c r="H10" i="3"/>
  <c r="A11" i="3"/>
  <c r="B11" i="3"/>
  <c r="C11" i="3"/>
  <c r="I42" i="1" l="1"/>
  <c r="I35" i="1"/>
  <c r="I38" i="1"/>
  <c r="I41" i="1"/>
  <c r="I45" i="1"/>
  <c r="I33" i="1"/>
  <c r="I32" i="1"/>
  <c r="I34" i="1"/>
  <c r="I37" i="1"/>
  <c r="I43" i="1"/>
  <c r="I44" i="1"/>
  <c r="I40" i="1"/>
  <c r="I36" i="1"/>
  <c r="I39" i="1"/>
  <c r="I29" i="1"/>
  <c r="I30" i="1"/>
  <c r="I31" i="1"/>
  <c r="I21" i="1"/>
  <c r="I23" i="1"/>
  <c r="I25" i="1"/>
  <c r="I27" i="1"/>
  <c r="I20" i="1"/>
  <c r="I22" i="1"/>
  <c r="I24" i="1"/>
  <c r="I26" i="1"/>
  <c r="I28" i="1"/>
  <c r="I17" i="1"/>
  <c r="I18" i="1"/>
  <c r="I19" i="1"/>
  <c r="H11" i="3"/>
  <c r="H16" i="3"/>
  <c r="I19" i="3"/>
  <c r="I15" i="3"/>
  <c r="H18" i="3"/>
  <c r="H14" i="3"/>
  <c r="H12" i="3"/>
  <c r="I21" i="3"/>
  <c r="H21" i="3"/>
  <c r="H20" i="3"/>
  <c r="H19" i="3"/>
  <c r="H17" i="3"/>
  <c r="H15" i="3"/>
  <c r="I13" i="3"/>
  <c r="I17" i="3"/>
  <c r="I18" i="3"/>
  <c r="I14" i="3"/>
  <c r="I20" i="3"/>
  <c r="I16" i="3"/>
  <c r="I12" i="3"/>
  <c r="I11" i="3"/>
  <c r="I10" i="3"/>
  <c r="K44" i="1" l="1"/>
  <c r="J44" i="1"/>
  <c r="J43" i="1"/>
  <c r="K43" i="1"/>
  <c r="J34" i="1"/>
  <c r="K34" i="1"/>
  <c r="K45" i="1"/>
  <c r="J45" i="1"/>
  <c r="K39" i="1"/>
  <c r="F32" i="3" s="1"/>
  <c r="J39" i="1"/>
  <c r="K41" i="1"/>
  <c r="J41" i="1"/>
  <c r="K37" i="1"/>
  <c r="J37" i="1"/>
  <c r="K36" i="1"/>
  <c r="J36" i="1"/>
  <c r="J38" i="1"/>
  <c r="K38" i="1"/>
  <c r="K32" i="1"/>
  <c r="J32" i="1"/>
  <c r="J35" i="1"/>
  <c r="K35" i="1"/>
  <c r="K40" i="1"/>
  <c r="J40" i="1"/>
  <c r="K33" i="1"/>
  <c r="J33" i="1"/>
  <c r="J42" i="1"/>
  <c r="K42" i="1"/>
  <c r="K25" i="1"/>
  <c r="J25" i="1"/>
  <c r="K30" i="1"/>
  <c r="J30" i="1"/>
  <c r="E23" i="3" s="1"/>
  <c r="K29" i="1"/>
  <c r="F22" i="3" s="1"/>
  <c r="J29" i="1"/>
  <c r="J31" i="1"/>
  <c r="E24" i="3" s="1"/>
  <c r="K31" i="1"/>
  <c r="K24" i="1"/>
  <c r="J24" i="1"/>
  <c r="K28" i="1"/>
  <c r="J28" i="1"/>
  <c r="K26" i="1"/>
  <c r="J26" i="1"/>
  <c r="K22" i="1"/>
  <c r="J22" i="1"/>
  <c r="K20" i="1"/>
  <c r="J20" i="1"/>
  <c r="K27" i="1"/>
  <c r="J27" i="1"/>
  <c r="K18" i="1"/>
  <c r="J18" i="1"/>
  <c r="K19" i="1"/>
  <c r="J19" i="1"/>
  <c r="K17" i="1"/>
  <c r="J17" i="1"/>
  <c r="E10" i="3" s="1"/>
  <c r="K23" i="1"/>
  <c r="J23" i="1"/>
  <c r="K21" i="1"/>
  <c r="F14" i="3" s="1"/>
  <c r="J21" i="1"/>
  <c r="E14" i="3" s="1"/>
  <c r="T35" i="1" l="1"/>
  <c r="F28" i="3"/>
  <c r="F31" i="3"/>
  <c r="T38" i="1"/>
  <c r="E34" i="3"/>
  <c r="V41" i="1"/>
  <c r="T34" i="1"/>
  <c r="F27" i="3"/>
  <c r="F36" i="3"/>
  <c r="T43" i="1"/>
  <c r="E28" i="3"/>
  <c r="V35" i="1"/>
  <c r="E31" i="3"/>
  <c r="V38" i="1"/>
  <c r="T41" i="1"/>
  <c r="F34" i="3"/>
  <c r="E27" i="3"/>
  <c r="V34" i="1"/>
  <c r="V43" i="1"/>
  <c r="E36" i="3"/>
  <c r="E25" i="3"/>
  <c r="V32" i="1"/>
  <c r="F25" i="3"/>
  <c r="T32" i="1"/>
  <c r="E26" i="3"/>
  <c r="V33" i="1"/>
  <c r="E29" i="3"/>
  <c r="V36" i="1"/>
  <c r="T39" i="1"/>
  <c r="E32" i="3"/>
  <c r="V39" i="1"/>
  <c r="T33" i="1"/>
  <c r="F26" i="3"/>
  <c r="T36" i="1"/>
  <c r="F29" i="3"/>
  <c r="E33" i="3"/>
  <c r="V40" i="1"/>
  <c r="E30" i="3"/>
  <c r="V37" i="1"/>
  <c r="E38" i="3"/>
  <c r="V45" i="1"/>
  <c r="E37" i="3"/>
  <c r="V44" i="1"/>
  <c r="T42" i="1"/>
  <c r="F35" i="3"/>
  <c r="E35" i="3"/>
  <c r="V42" i="1"/>
  <c r="F33" i="3"/>
  <c r="T40" i="1"/>
  <c r="F30" i="3"/>
  <c r="T37" i="1"/>
  <c r="F38" i="3"/>
  <c r="T45" i="1"/>
  <c r="F37" i="3"/>
  <c r="T44" i="1"/>
  <c r="T31" i="1"/>
  <c r="O24" i="3" s="1"/>
  <c r="F24" i="3"/>
  <c r="V29" i="1"/>
  <c r="Q22" i="3" s="1"/>
  <c r="E22" i="3"/>
  <c r="T30" i="1"/>
  <c r="O23" i="3" s="1"/>
  <c r="F23" i="3"/>
  <c r="T29" i="1"/>
  <c r="O22" i="3" s="1"/>
  <c r="V31" i="1"/>
  <c r="Q24" i="3" s="1"/>
  <c r="V30" i="1"/>
  <c r="Q23" i="3" s="1"/>
  <c r="T20" i="1"/>
  <c r="AA20" i="1" s="1"/>
  <c r="AG20" i="1" s="1"/>
  <c r="T24" i="1"/>
  <c r="AA24" i="1" s="1"/>
  <c r="AG24" i="1" s="1"/>
  <c r="T28" i="1"/>
  <c r="AA28" i="1" s="1"/>
  <c r="AG28" i="1" s="1"/>
  <c r="T26" i="1"/>
  <c r="AA26" i="1" s="1"/>
  <c r="AG26" i="1" s="1"/>
  <c r="T25" i="1"/>
  <c r="AA25" i="1" s="1"/>
  <c r="AG25" i="1" s="1"/>
  <c r="V25" i="1"/>
  <c r="T23" i="1"/>
  <c r="AA23" i="1" s="1"/>
  <c r="AG23" i="1" s="1"/>
  <c r="V23" i="1"/>
  <c r="Q16" i="3" s="1"/>
  <c r="T27" i="1"/>
  <c r="AA27" i="1" s="1"/>
  <c r="AG27" i="1" s="1"/>
  <c r="V27" i="1"/>
  <c r="Q20" i="3" s="1"/>
  <c r="T22" i="1"/>
  <c r="F15" i="3"/>
  <c r="T21" i="1"/>
  <c r="V21" i="1"/>
  <c r="Q14" i="3" s="1"/>
  <c r="V20" i="1"/>
  <c r="V24" i="1"/>
  <c r="Q17" i="3" s="1"/>
  <c r="V28" i="1"/>
  <c r="Q21" i="3" s="1"/>
  <c r="V22" i="1"/>
  <c r="Q15" i="3" s="1"/>
  <c r="V26" i="1"/>
  <c r="Q19" i="3" s="1"/>
  <c r="E15" i="3"/>
  <c r="T18" i="1"/>
  <c r="F11" i="3"/>
  <c r="T19" i="1"/>
  <c r="F12" i="3"/>
  <c r="F19" i="3"/>
  <c r="V19" i="1"/>
  <c r="E13" i="3"/>
  <c r="V17" i="1"/>
  <c r="Q10" i="3" s="1"/>
  <c r="F16" i="3"/>
  <c r="F17" i="3"/>
  <c r="F18" i="3"/>
  <c r="F20" i="3"/>
  <c r="F21" i="3"/>
  <c r="E21" i="3"/>
  <c r="V18" i="1"/>
  <c r="T17" i="1"/>
  <c r="F10" i="3"/>
  <c r="E20" i="3"/>
  <c r="E19" i="3"/>
  <c r="E17" i="3"/>
  <c r="E16" i="3"/>
  <c r="E12" i="3"/>
  <c r="E18" i="3"/>
  <c r="F13" i="3"/>
  <c r="E11" i="3"/>
  <c r="O29" i="3" l="1"/>
  <c r="AA36" i="1"/>
  <c r="Q28" i="3"/>
  <c r="O35" i="1"/>
  <c r="J28" i="3" s="1"/>
  <c r="AE35" i="1"/>
  <c r="AA28" i="3" s="1"/>
  <c r="Q34" i="3"/>
  <c r="AE41" i="1"/>
  <c r="AA34" i="3" s="1"/>
  <c r="O41" i="1"/>
  <c r="J34" i="3" s="1"/>
  <c r="O38" i="3"/>
  <c r="AA45" i="1"/>
  <c r="W45" i="1"/>
  <c r="R38" i="3" s="1"/>
  <c r="X45" i="1"/>
  <c r="S38" i="3" s="1"/>
  <c r="Y45" i="1"/>
  <c r="T38" i="3" s="1"/>
  <c r="Z45" i="1"/>
  <c r="Q35" i="3"/>
  <c r="AE42" i="1"/>
  <c r="AA35" i="3" s="1"/>
  <c r="O42" i="1"/>
  <c r="J35" i="3" s="1"/>
  <c r="Q38" i="3"/>
  <c r="O45" i="1"/>
  <c r="J38" i="3" s="1"/>
  <c r="AE45" i="1"/>
  <c r="AA38" i="3" s="1"/>
  <c r="Q36" i="3"/>
  <c r="O43" i="1"/>
  <c r="J36" i="3" s="1"/>
  <c r="AE43" i="1"/>
  <c r="AA36" i="3" s="1"/>
  <c r="O31" i="3"/>
  <c r="AA38" i="1"/>
  <c r="O30" i="3"/>
  <c r="AA37" i="1"/>
  <c r="Q30" i="3"/>
  <c r="AE37" i="1"/>
  <c r="AA30" i="3" s="1"/>
  <c r="O37" i="1"/>
  <c r="J30" i="3" s="1"/>
  <c r="Q32" i="3"/>
  <c r="O39" i="1"/>
  <c r="J32" i="3" s="1"/>
  <c r="AE39" i="1"/>
  <c r="AA32" i="3" s="1"/>
  <c r="Q27" i="3"/>
  <c r="AE34" i="1"/>
  <c r="AA27" i="3" s="1"/>
  <c r="O34" i="1"/>
  <c r="J27" i="3" s="1"/>
  <c r="AA30" i="1"/>
  <c r="AG30" i="1" s="1"/>
  <c r="AC23" i="3" s="1"/>
  <c r="O35" i="3"/>
  <c r="Z42" i="1"/>
  <c r="X42" i="1"/>
  <c r="S35" i="3" s="1"/>
  <c r="AA42" i="1"/>
  <c r="W42" i="1"/>
  <c r="R35" i="3" s="1"/>
  <c r="Y42" i="1"/>
  <c r="T35" i="3" s="1"/>
  <c r="O26" i="3"/>
  <c r="X33" i="1"/>
  <c r="S26" i="3" s="1"/>
  <c r="Y33" i="1"/>
  <c r="T26" i="3" s="1"/>
  <c r="AA33" i="1"/>
  <c r="Z33" i="1"/>
  <c r="W33" i="1"/>
  <c r="R26" i="3" s="1"/>
  <c r="O25" i="3"/>
  <c r="AA32" i="1"/>
  <c r="O36" i="3"/>
  <c r="Z43" i="1"/>
  <c r="AA43" i="1"/>
  <c r="W43" i="1"/>
  <c r="R36" i="3" s="1"/>
  <c r="X43" i="1"/>
  <c r="S36" i="3" s="1"/>
  <c r="Y43" i="1"/>
  <c r="T36" i="3" s="1"/>
  <c r="O37" i="3"/>
  <c r="X44" i="1"/>
  <c r="S37" i="3" s="1"/>
  <c r="Z44" i="1"/>
  <c r="AA44" i="1"/>
  <c r="Y44" i="1"/>
  <c r="T37" i="3" s="1"/>
  <c r="W44" i="1"/>
  <c r="R37" i="3" s="1"/>
  <c r="Q37" i="3"/>
  <c r="O44" i="1"/>
  <c r="J37" i="3" s="1"/>
  <c r="AE44" i="1"/>
  <c r="AA37" i="3" s="1"/>
  <c r="O32" i="3"/>
  <c r="AA39" i="1"/>
  <c r="O34" i="3"/>
  <c r="AA41" i="1"/>
  <c r="O28" i="3"/>
  <c r="AA35" i="1"/>
  <c r="Q29" i="3"/>
  <c r="O36" i="1"/>
  <c r="J29" i="3" s="1"/>
  <c r="AE36" i="1"/>
  <c r="AA29" i="3" s="1"/>
  <c r="Q25" i="3"/>
  <c r="O32" i="1"/>
  <c r="AE32" i="1"/>
  <c r="AA25" i="3" s="1"/>
  <c r="Q31" i="3"/>
  <c r="O38" i="1"/>
  <c r="J31" i="3" s="1"/>
  <c r="AE38" i="1"/>
  <c r="AA31" i="3" s="1"/>
  <c r="Q26" i="3"/>
  <c r="O33" i="1"/>
  <c r="J26" i="3" s="1"/>
  <c r="AE33" i="1"/>
  <c r="AA26" i="3" s="1"/>
  <c r="AE29" i="1"/>
  <c r="AA22" i="3" s="1"/>
  <c r="O33" i="3"/>
  <c r="AA40" i="1"/>
  <c r="Q33" i="3"/>
  <c r="AE40" i="1"/>
  <c r="AA33" i="3" s="1"/>
  <c r="O40" i="1"/>
  <c r="J33" i="3" s="1"/>
  <c r="O27" i="3"/>
  <c r="AA34" i="1"/>
  <c r="O29" i="1"/>
  <c r="J22" i="3" s="1"/>
  <c r="AA29" i="1"/>
  <c r="AA31" i="1"/>
  <c r="O31" i="1"/>
  <c r="J24" i="3" s="1"/>
  <c r="AE31" i="1"/>
  <c r="AA24" i="3" s="1"/>
  <c r="O30" i="1"/>
  <c r="J23" i="3" s="1"/>
  <c r="AE30" i="1"/>
  <c r="AA23" i="3" s="1"/>
  <c r="O10" i="3"/>
  <c r="O13" i="3"/>
  <c r="O18" i="3"/>
  <c r="O20" i="3"/>
  <c r="O19" i="3"/>
  <c r="O17" i="3"/>
  <c r="AE26" i="1"/>
  <c r="AA19" i="3" s="1"/>
  <c r="O26" i="1"/>
  <c r="J19" i="3" s="1"/>
  <c r="AE28" i="1"/>
  <c r="AA21" i="3" s="1"/>
  <c r="O28" i="1"/>
  <c r="J21" i="3" s="1"/>
  <c r="O20" i="1"/>
  <c r="J13" i="3" s="1"/>
  <c r="AE20" i="1"/>
  <c r="AA13" i="3" s="1"/>
  <c r="AE21" i="1"/>
  <c r="AA14" i="3" s="1"/>
  <c r="O21" i="1"/>
  <c r="J14" i="3" s="1"/>
  <c r="O27" i="1"/>
  <c r="J20" i="3" s="1"/>
  <c r="AE27" i="1"/>
  <c r="AA20" i="3" s="1"/>
  <c r="O23" i="1"/>
  <c r="J16" i="3" s="1"/>
  <c r="AE23" i="1"/>
  <c r="AA16" i="3" s="1"/>
  <c r="AE25" i="1"/>
  <c r="AA18" i="3" s="1"/>
  <c r="O25" i="1"/>
  <c r="J18" i="3" s="1"/>
  <c r="AE22" i="1"/>
  <c r="AA15" i="3" s="1"/>
  <c r="O22" i="1"/>
  <c r="J15" i="3" s="1"/>
  <c r="AE24" i="1"/>
  <c r="AA17" i="3" s="1"/>
  <c r="O24" i="1"/>
  <c r="J17" i="3" s="1"/>
  <c r="AA21" i="1"/>
  <c r="O14" i="3"/>
  <c r="AA22" i="1"/>
  <c r="O15" i="3"/>
  <c r="O18" i="1"/>
  <c r="J11" i="3" s="1"/>
  <c r="AE18" i="1"/>
  <c r="AA11" i="3" s="1"/>
  <c r="AA19" i="1"/>
  <c r="AG19" i="1" s="1"/>
  <c r="AA18" i="1"/>
  <c r="AG18" i="1" s="1"/>
  <c r="Q13" i="3"/>
  <c r="AE17" i="1"/>
  <c r="AA10" i="3" s="1"/>
  <c r="O17" i="1"/>
  <c r="O19" i="1"/>
  <c r="J12" i="3" s="1"/>
  <c r="AE19" i="1"/>
  <c r="AA12" i="3" s="1"/>
  <c r="AC19" i="3"/>
  <c r="Q12" i="3"/>
  <c r="O21" i="3"/>
  <c r="AA17" i="1"/>
  <c r="AG17" i="1" s="1"/>
  <c r="AC10" i="3" s="1"/>
  <c r="AC20" i="3"/>
  <c r="Q18" i="3"/>
  <c r="O12" i="3"/>
  <c r="O16" i="3"/>
  <c r="Q11" i="3"/>
  <c r="O11" i="3"/>
  <c r="V19" i="3"/>
  <c r="AC18" i="3"/>
  <c r="AC13" i="3"/>
  <c r="V13" i="3"/>
  <c r="AC21" i="3"/>
  <c r="V23" i="3" l="1"/>
  <c r="AF42" i="1"/>
  <c r="AB35" i="3" s="1"/>
  <c r="U35" i="3"/>
  <c r="AF44" i="1"/>
  <c r="AB37" i="3" s="1"/>
  <c r="U37" i="3"/>
  <c r="AG39" i="1"/>
  <c r="AC32" i="3" s="1"/>
  <c r="V32" i="3"/>
  <c r="AF43" i="1"/>
  <c r="AB36" i="3" s="1"/>
  <c r="U36" i="3"/>
  <c r="AG42" i="1"/>
  <c r="AC35" i="3" s="1"/>
  <c r="V35" i="3"/>
  <c r="AG33" i="1"/>
  <c r="AC26" i="3" s="1"/>
  <c r="V26" i="3"/>
  <c r="J25" i="3"/>
  <c r="AF33" i="1"/>
  <c r="AB26" i="3" s="1"/>
  <c r="U26" i="3"/>
  <c r="AG38" i="1"/>
  <c r="AC31" i="3" s="1"/>
  <c r="V31" i="3"/>
  <c r="AF45" i="1"/>
  <c r="AB38" i="3" s="1"/>
  <c r="U38" i="3"/>
  <c r="AG40" i="1"/>
  <c r="AC33" i="3" s="1"/>
  <c r="V33" i="3"/>
  <c r="AG32" i="1"/>
  <c r="AC25" i="3" s="1"/>
  <c r="V25" i="3"/>
  <c r="AG44" i="1"/>
  <c r="AC37" i="3" s="1"/>
  <c r="V37" i="3"/>
  <c r="AG34" i="1"/>
  <c r="AC27" i="3" s="1"/>
  <c r="V27" i="3"/>
  <c r="AG41" i="1"/>
  <c r="AC34" i="3" s="1"/>
  <c r="V34" i="3"/>
  <c r="AG37" i="1"/>
  <c r="AC30" i="3" s="1"/>
  <c r="V30" i="3"/>
  <c r="AG45" i="1"/>
  <c r="AC38" i="3" s="1"/>
  <c r="V38" i="3"/>
  <c r="AG36" i="1"/>
  <c r="AC29" i="3" s="1"/>
  <c r="V29" i="3"/>
  <c r="AG35" i="1"/>
  <c r="AC28" i="3" s="1"/>
  <c r="V28" i="3"/>
  <c r="AG43" i="1"/>
  <c r="AC36" i="3" s="1"/>
  <c r="V36" i="3"/>
  <c r="AG31" i="1"/>
  <c r="AC24" i="3" s="1"/>
  <c r="V24" i="3"/>
  <c r="AG29" i="1"/>
  <c r="AC22" i="3" s="1"/>
  <c r="V22" i="3"/>
  <c r="AG22" i="1"/>
  <c r="AC15" i="3" s="1"/>
  <c r="V15" i="3"/>
  <c r="AG21" i="1"/>
  <c r="AC14" i="3" s="1"/>
  <c r="V14" i="3"/>
  <c r="V20" i="3"/>
  <c r="V21" i="3"/>
  <c r="P17" i="1"/>
  <c r="K10" i="3" s="1"/>
  <c r="J10" i="3"/>
  <c r="V18" i="3"/>
  <c r="AC17" i="3"/>
  <c r="V17" i="3"/>
  <c r="V10" i="3"/>
  <c r="V16" i="3"/>
  <c r="AC16" i="3"/>
  <c r="V12" i="3"/>
  <c r="AC12" i="3"/>
  <c r="AC11" i="3"/>
  <c r="V11" i="3"/>
  <c r="P18" i="1" l="1"/>
  <c r="K11" i="3" s="1"/>
  <c r="Q17" i="1"/>
  <c r="R17" i="1"/>
  <c r="M10" i="3" s="1"/>
  <c r="S17" i="1" l="1"/>
  <c r="L10" i="3"/>
  <c r="Q18" i="1"/>
  <c r="S18" i="1" s="1"/>
  <c r="R18" i="1"/>
  <c r="M11" i="3" s="1"/>
  <c r="P19" i="1"/>
  <c r="P20" i="1" s="1"/>
  <c r="X10" i="3"/>
  <c r="Z17" i="1" l="1"/>
  <c r="P21" i="1"/>
  <c r="Q20" i="1"/>
  <c r="S20" i="1" s="1"/>
  <c r="R20" i="1"/>
  <c r="L11" i="3"/>
  <c r="U18" i="1"/>
  <c r="AB18" i="1" s="1"/>
  <c r="W11" i="3" s="1"/>
  <c r="X18" i="1"/>
  <c r="S11" i="3" s="1"/>
  <c r="N11" i="3"/>
  <c r="Q19" i="1"/>
  <c r="R19" i="1"/>
  <c r="M12" i="3" s="1"/>
  <c r="K12" i="3"/>
  <c r="U17" i="1"/>
  <c r="AB17" i="1" s="1"/>
  <c r="W10" i="3" s="1"/>
  <c r="X17" i="1"/>
  <c r="S10" i="3" s="1"/>
  <c r="N10" i="3"/>
  <c r="U20" i="1" l="1"/>
  <c r="AC20" i="1" s="1"/>
  <c r="AD20" i="1" s="1"/>
  <c r="AH20" i="1" s="1"/>
  <c r="X20" i="1"/>
  <c r="Q21" i="1"/>
  <c r="S21" i="1" s="1"/>
  <c r="R21" i="1"/>
  <c r="P22" i="1"/>
  <c r="AF17" i="1"/>
  <c r="AB10" i="3" s="1"/>
  <c r="AC17" i="1"/>
  <c r="Y17" i="1"/>
  <c r="T10" i="3" s="1"/>
  <c r="W17" i="1"/>
  <c r="R10" i="3" s="1"/>
  <c r="P10" i="3"/>
  <c r="S19" i="1"/>
  <c r="L12" i="3"/>
  <c r="M13" i="3"/>
  <c r="K13" i="3"/>
  <c r="Z18" i="1"/>
  <c r="AC18" i="1"/>
  <c r="AD18" i="1" s="1"/>
  <c r="AH18" i="1" s="1"/>
  <c r="W18" i="1"/>
  <c r="R11" i="3" s="1"/>
  <c r="Y18" i="1"/>
  <c r="T11" i="3" s="1"/>
  <c r="P11" i="3"/>
  <c r="AB20" i="1" l="1"/>
  <c r="W13" i="3" s="1"/>
  <c r="Z20" i="1"/>
  <c r="AF20" i="1" s="1"/>
  <c r="U21" i="1"/>
  <c r="AB21" i="1" s="1"/>
  <c r="X21" i="1"/>
  <c r="S14" i="3" s="1"/>
  <c r="Y20" i="1"/>
  <c r="W20" i="1"/>
  <c r="P23" i="1"/>
  <c r="Q22" i="1"/>
  <c r="S22" i="1" s="1"/>
  <c r="R22" i="1"/>
  <c r="U10" i="3"/>
  <c r="X19" i="1"/>
  <c r="S12" i="3" s="1"/>
  <c r="M14" i="3"/>
  <c r="K14" i="3"/>
  <c r="U19" i="1"/>
  <c r="N12" i="3"/>
  <c r="AD17" i="1"/>
  <c r="Y10" i="3"/>
  <c r="Y11" i="3"/>
  <c r="AF18" i="1"/>
  <c r="AB11" i="3" s="1"/>
  <c r="U11" i="3"/>
  <c r="L13" i="3"/>
  <c r="AD11" i="3"/>
  <c r="Z11" i="3"/>
  <c r="AC21" i="1" l="1"/>
  <c r="AD21" i="1" s="1"/>
  <c r="AH21" i="1" s="1"/>
  <c r="U22" i="1"/>
  <c r="AC22" i="1" s="1"/>
  <c r="AD22" i="1" s="1"/>
  <c r="AH22" i="1" s="1"/>
  <c r="X22" i="1"/>
  <c r="S15" i="3" s="1"/>
  <c r="W21" i="1"/>
  <c r="R14" i="3" s="1"/>
  <c r="Y21" i="1"/>
  <c r="T14" i="3" s="1"/>
  <c r="Z21" i="1"/>
  <c r="AF21" i="1" s="1"/>
  <c r="AB14" i="3" s="1"/>
  <c r="Q23" i="1"/>
  <c r="S23" i="1" s="1"/>
  <c r="R23" i="1"/>
  <c r="P24" i="1"/>
  <c r="Z19" i="1"/>
  <c r="AF19" i="1" s="1"/>
  <c r="AB12" i="3" s="1"/>
  <c r="AB19" i="1"/>
  <c r="W12" i="3" s="1"/>
  <c r="Y19" i="1"/>
  <c r="T12" i="3" s="1"/>
  <c r="W19" i="1"/>
  <c r="R12" i="3" s="1"/>
  <c r="S13" i="3"/>
  <c r="N13" i="3"/>
  <c r="M15" i="3"/>
  <c r="K15" i="3"/>
  <c r="AH17" i="1"/>
  <c r="AD10" i="3" s="1"/>
  <c r="Z10" i="3"/>
  <c r="L14" i="3"/>
  <c r="AC19" i="1"/>
  <c r="P12" i="3"/>
  <c r="Z22" i="1" l="1"/>
  <c r="AB22" i="1"/>
  <c r="U14" i="3"/>
  <c r="U23" i="1"/>
  <c r="Z23" i="1" s="1"/>
  <c r="AF23" i="1" s="1"/>
  <c r="AB16" i="3" s="1"/>
  <c r="X23" i="1"/>
  <c r="S16" i="3" s="1"/>
  <c r="Y22" i="1"/>
  <c r="T15" i="3" s="1"/>
  <c r="W22" i="1"/>
  <c r="R15" i="3" s="1"/>
  <c r="P25" i="1"/>
  <c r="Q24" i="1"/>
  <c r="S24" i="1" s="1"/>
  <c r="R24" i="1"/>
  <c r="U12" i="3"/>
  <c r="AD19" i="1"/>
  <c r="Y12" i="3"/>
  <c r="M16" i="3"/>
  <c r="K16" i="3"/>
  <c r="N14" i="3"/>
  <c r="L15" i="3"/>
  <c r="R13" i="3"/>
  <c r="T13" i="3"/>
  <c r="P13" i="3"/>
  <c r="AB23" i="1" l="1"/>
  <c r="AF22" i="1"/>
  <c r="AB15" i="3" s="1"/>
  <c r="U15" i="3"/>
  <c r="AC23" i="1"/>
  <c r="AD23" i="1" s="1"/>
  <c r="AH23" i="1" s="1"/>
  <c r="U24" i="1"/>
  <c r="AC24" i="1" s="1"/>
  <c r="AD24" i="1" s="1"/>
  <c r="AH24" i="1" s="1"/>
  <c r="X24" i="1"/>
  <c r="Y23" i="1"/>
  <c r="T16" i="3" s="1"/>
  <c r="W23" i="1"/>
  <c r="R16" i="3" s="1"/>
  <c r="Q25" i="1"/>
  <c r="S25" i="1" s="1"/>
  <c r="R25" i="1"/>
  <c r="P26" i="1"/>
  <c r="W14" i="3"/>
  <c r="P14" i="3"/>
  <c r="L16" i="3"/>
  <c r="AB13" i="3"/>
  <c r="U13" i="3"/>
  <c r="M17" i="3"/>
  <c r="K17" i="3"/>
  <c r="Y13" i="3"/>
  <c r="N15" i="3"/>
  <c r="AH19" i="1"/>
  <c r="AD12" i="3" s="1"/>
  <c r="Z12" i="3"/>
  <c r="U16" i="3"/>
  <c r="AB24" i="1" l="1"/>
  <c r="W17" i="3" s="1"/>
  <c r="Z24" i="1"/>
  <c r="AF24" i="1" s="1"/>
  <c r="U25" i="1"/>
  <c r="Z25" i="1" s="1"/>
  <c r="AF25" i="1" s="1"/>
  <c r="X25" i="1"/>
  <c r="W24" i="1"/>
  <c r="Y24" i="1"/>
  <c r="AB25" i="1"/>
  <c r="W18" i="3" s="1"/>
  <c r="P27" i="1"/>
  <c r="Q26" i="1"/>
  <c r="S26" i="1" s="1"/>
  <c r="R26" i="1"/>
  <c r="W15" i="3"/>
  <c r="P15" i="3"/>
  <c r="AD13" i="3"/>
  <c r="Z13" i="3"/>
  <c r="M18" i="3"/>
  <c r="K18" i="3"/>
  <c r="W16" i="3"/>
  <c r="N16" i="3"/>
  <c r="Y14" i="3"/>
  <c r="L17" i="3"/>
  <c r="AC25" i="1" l="1"/>
  <c r="AD25" i="1" s="1"/>
  <c r="AH25" i="1" s="1"/>
  <c r="U26" i="1"/>
  <c r="Z26" i="1" s="1"/>
  <c r="AF26" i="1" s="1"/>
  <c r="X26" i="1"/>
  <c r="Y25" i="1"/>
  <c r="W25" i="1"/>
  <c r="R27" i="1"/>
  <c r="P28" i="1"/>
  <c r="P29" i="1" s="1"/>
  <c r="K22" i="3" s="1"/>
  <c r="Q27" i="1"/>
  <c r="S27" i="1" s="1"/>
  <c r="AD14" i="3"/>
  <c r="Z14" i="3"/>
  <c r="L18" i="3"/>
  <c r="M19" i="3"/>
  <c r="K19" i="3"/>
  <c r="S17" i="3"/>
  <c r="N17" i="3"/>
  <c r="P16" i="3"/>
  <c r="Y15" i="3"/>
  <c r="AB26" i="1" l="1"/>
  <c r="W19" i="3" s="1"/>
  <c r="Q29" i="1"/>
  <c r="R29" i="1"/>
  <c r="M22" i="3" s="1"/>
  <c r="P30" i="1"/>
  <c r="K23" i="3" s="1"/>
  <c r="AC26" i="1"/>
  <c r="AD26" i="1" s="1"/>
  <c r="AH26" i="1" s="1"/>
  <c r="U27" i="1"/>
  <c r="Z27" i="1" s="1"/>
  <c r="AF27" i="1" s="1"/>
  <c r="X27" i="1"/>
  <c r="W26" i="1"/>
  <c r="Y26" i="1"/>
  <c r="Q28" i="1"/>
  <c r="S28" i="1" s="1"/>
  <c r="R28" i="1"/>
  <c r="AD15" i="3"/>
  <c r="Z15" i="3"/>
  <c r="T17" i="3"/>
  <c r="R17" i="3"/>
  <c r="P17" i="3"/>
  <c r="L19" i="3"/>
  <c r="Y16" i="3"/>
  <c r="M20" i="3"/>
  <c r="K20" i="3"/>
  <c r="S18" i="3"/>
  <c r="N18" i="3"/>
  <c r="S29" i="1" l="1"/>
  <c r="N22" i="3" s="1"/>
  <c r="L22" i="3"/>
  <c r="R30" i="1"/>
  <c r="M23" i="3" s="1"/>
  <c r="P31" i="1"/>
  <c r="Q30" i="1"/>
  <c r="X29" i="1"/>
  <c r="S22" i="3" s="1"/>
  <c r="AB27" i="1"/>
  <c r="W20" i="3" s="1"/>
  <c r="AC27" i="1"/>
  <c r="AD27" i="1" s="1"/>
  <c r="AH27" i="1" s="1"/>
  <c r="U28" i="1"/>
  <c r="AC28" i="1" s="1"/>
  <c r="AD28" i="1" s="1"/>
  <c r="AH28" i="1" s="1"/>
  <c r="X28" i="1"/>
  <c r="Y27" i="1"/>
  <c r="W27" i="1"/>
  <c r="AB18" i="3"/>
  <c r="U18" i="3"/>
  <c r="L20" i="3"/>
  <c r="AD16" i="3"/>
  <c r="Z16" i="3"/>
  <c r="R18" i="3"/>
  <c r="T18" i="3"/>
  <c r="P18" i="3"/>
  <c r="Y17" i="3"/>
  <c r="M21" i="3"/>
  <c r="K21" i="3"/>
  <c r="S19" i="3"/>
  <c r="N19" i="3"/>
  <c r="AB17" i="3"/>
  <c r="U17" i="3"/>
  <c r="K24" i="3" l="1"/>
  <c r="P32" i="1"/>
  <c r="U29" i="1"/>
  <c r="P22" i="3" s="1"/>
  <c r="Z29" i="1"/>
  <c r="S30" i="1"/>
  <c r="N23" i="3" s="1"/>
  <c r="L23" i="3"/>
  <c r="Y29" i="1"/>
  <c r="T22" i="3" s="1"/>
  <c r="W29" i="1"/>
  <c r="R22" i="3" s="1"/>
  <c r="R31" i="1"/>
  <c r="M24" i="3" s="1"/>
  <c r="Q31" i="1"/>
  <c r="AB28" i="1"/>
  <c r="W21" i="3" s="1"/>
  <c r="Z28" i="1"/>
  <c r="AF28" i="1" s="1"/>
  <c r="Y28" i="1"/>
  <c r="W28" i="1"/>
  <c r="Y18" i="3"/>
  <c r="AD17" i="3"/>
  <c r="Z17" i="3"/>
  <c r="S20" i="3"/>
  <c r="N20" i="3"/>
  <c r="T19" i="3"/>
  <c r="R19" i="3"/>
  <c r="P19" i="3"/>
  <c r="L21" i="3"/>
  <c r="X30" i="1" l="1"/>
  <c r="S23" i="3" s="1"/>
  <c r="AB29" i="1"/>
  <c r="W22" i="3" s="1"/>
  <c r="K25" i="3"/>
  <c r="R32" i="1"/>
  <c r="M25" i="3" s="1"/>
  <c r="Q32" i="1"/>
  <c r="P33" i="1"/>
  <c r="AC29" i="1"/>
  <c r="Y22" i="3" s="1"/>
  <c r="U30" i="1"/>
  <c r="Y30" i="1" s="1"/>
  <c r="T23" i="3" s="1"/>
  <c r="S31" i="1"/>
  <c r="N24" i="3" s="1"/>
  <c r="L24" i="3"/>
  <c r="AF29" i="1"/>
  <c r="AB22" i="3" s="1"/>
  <c r="U22" i="3"/>
  <c r="Y19" i="3"/>
  <c r="AB20" i="3"/>
  <c r="U20" i="3"/>
  <c r="S21" i="3"/>
  <c r="N21" i="3"/>
  <c r="AB19" i="3"/>
  <c r="U19" i="3"/>
  <c r="R20" i="3"/>
  <c r="T20" i="3"/>
  <c r="P20" i="3"/>
  <c r="AD18" i="3"/>
  <c r="Z18" i="3"/>
  <c r="P23" i="3" l="1"/>
  <c r="AB30" i="1"/>
  <c r="W23" i="3" s="1"/>
  <c r="U31" i="1"/>
  <c r="Z31" i="1" s="1"/>
  <c r="AD29" i="1"/>
  <c r="Z22" i="3" s="1"/>
  <c r="K26" i="3"/>
  <c r="R33" i="1"/>
  <c r="M26" i="3" s="1"/>
  <c r="Q33" i="1"/>
  <c r="P34" i="1"/>
  <c r="S32" i="1"/>
  <c r="L25" i="3"/>
  <c r="AC30" i="1"/>
  <c r="AD30" i="1" s="1"/>
  <c r="W30" i="1"/>
  <c r="R23" i="3" s="1"/>
  <c r="Z30" i="1"/>
  <c r="AF30" i="1" s="1"/>
  <c r="AB23" i="3" s="1"/>
  <c r="X31" i="1"/>
  <c r="S24" i="3" s="1"/>
  <c r="AH29" i="1"/>
  <c r="AD22" i="3" s="1"/>
  <c r="Y31" i="1"/>
  <c r="T24" i="3" s="1"/>
  <c r="T21" i="3"/>
  <c r="R21" i="3"/>
  <c r="P21" i="3"/>
  <c r="Y20" i="3"/>
  <c r="AD19" i="3"/>
  <c r="Z19" i="3"/>
  <c r="AC31" i="1" l="1"/>
  <c r="W31" i="1"/>
  <c r="R24" i="3" s="1"/>
  <c r="U23" i="3"/>
  <c r="X32" i="1"/>
  <c r="S25" i="3" s="1"/>
  <c r="P24" i="3"/>
  <c r="AB31" i="1"/>
  <c r="W24" i="3" s="1"/>
  <c r="K27" i="3"/>
  <c r="R34" i="1"/>
  <c r="M27" i="3" s="1"/>
  <c r="P35" i="1"/>
  <c r="Q34" i="1"/>
  <c r="Y23" i="3"/>
  <c r="S33" i="1"/>
  <c r="L26" i="3"/>
  <c r="U32" i="1"/>
  <c r="N25" i="3"/>
  <c r="AF31" i="1"/>
  <c r="AB24" i="3" s="1"/>
  <c r="U24" i="3"/>
  <c r="AD31" i="1"/>
  <c r="Y24" i="3"/>
  <c r="AH30" i="1"/>
  <c r="AD23" i="3" s="1"/>
  <c r="Z23" i="3"/>
  <c r="AB21" i="3"/>
  <c r="U21" i="3"/>
  <c r="AD20" i="3"/>
  <c r="Z20" i="3"/>
  <c r="Y21" i="3"/>
  <c r="Y32" i="1" l="1"/>
  <c r="T25" i="3" s="1"/>
  <c r="W32" i="1"/>
  <c r="R25" i="3" s="1"/>
  <c r="Z32" i="1"/>
  <c r="U33" i="1"/>
  <c r="N26" i="3"/>
  <c r="S34" i="1"/>
  <c r="L27" i="3"/>
  <c r="K28" i="3"/>
  <c r="Q35" i="1"/>
  <c r="R35" i="1"/>
  <c r="M28" i="3" s="1"/>
  <c r="P36" i="1"/>
  <c r="P25" i="3"/>
  <c r="AC32" i="1"/>
  <c r="AB32" i="1"/>
  <c r="W25" i="3" s="1"/>
  <c r="AH31" i="1"/>
  <c r="AD24" i="3" s="1"/>
  <c r="Z24" i="3"/>
  <c r="AD21" i="3"/>
  <c r="Z21" i="3"/>
  <c r="AF32" i="1" l="1"/>
  <c r="AB25" i="3" s="1"/>
  <c r="U25" i="3"/>
  <c r="X34" i="1"/>
  <c r="S27" i="3" s="1"/>
  <c r="S35" i="1"/>
  <c r="L28" i="3"/>
  <c r="K29" i="3"/>
  <c r="Q36" i="1"/>
  <c r="R36" i="1"/>
  <c r="M29" i="3" s="1"/>
  <c r="P37" i="1"/>
  <c r="AD32" i="1"/>
  <c r="Y25" i="3"/>
  <c r="U34" i="1"/>
  <c r="N27" i="3"/>
  <c r="P26" i="3"/>
  <c r="AC33" i="1"/>
  <c r="AB33" i="1"/>
  <c r="W26" i="3" s="1"/>
  <c r="Y34" i="1" l="1"/>
  <c r="T27" i="3" s="1"/>
  <c r="W34" i="1"/>
  <c r="R27" i="3" s="1"/>
  <c r="X35" i="1"/>
  <c r="S28" i="3" s="1"/>
  <c r="Z34" i="1"/>
  <c r="AH32" i="1"/>
  <c r="AD25" i="3" s="1"/>
  <c r="Z25" i="3"/>
  <c r="AD33" i="1"/>
  <c r="Y26" i="3"/>
  <c r="S36" i="1"/>
  <c r="L29" i="3"/>
  <c r="K30" i="3"/>
  <c r="P38" i="1"/>
  <c r="Q37" i="1"/>
  <c r="R37" i="1"/>
  <c r="M30" i="3" s="1"/>
  <c r="P27" i="3"/>
  <c r="AC34" i="1"/>
  <c r="AB34" i="1"/>
  <c r="W27" i="3" s="1"/>
  <c r="U35" i="1"/>
  <c r="N28" i="3"/>
  <c r="U27" i="3" l="1"/>
  <c r="AF34" i="1"/>
  <c r="AB27" i="3" s="1"/>
  <c r="Y35" i="1"/>
  <c r="T28" i="3" s="1"/>
  <c r="W35" i="1"/>
  <c r="R28" i="3" s="1"/>
  <c r="Z35" i="1"/>
  <c r="K31" i="3"/>
  <c r="R38" i="1"/>
  <c r="M31" i="3" s="1"/>
  <c r="P39" i="1"/>
  <c r="Q38" i="1"/>
  <c r="AD34" i="1"/>
  <c r="Y27" i="3"/>
  <c r="AH33" i="1"/>
  <c r="AD26" i="3" s="1"/>
  <c r="Z26" i="3"/>
  <c r="P28" i="3"/>
  <c r="AC35" i="1"/>
  <c r="AB35" i="1"/>
  <c r="W28" i="3" s="1"/>
  <c r="N29" i="3"/>
  <c r="X36" i="1"/>
  <c r="S29" i="3" s="1"/>
  <c r="U36" i="1"/>
  <c r="AB36" i="1" s="1"/>
  <c r="W29" i="3" s="1"/>
  <c r="S37" i="1"/>
  <c r="L30" i="3"/>
  <c r="U28" i="3" l="1"/>
  <c r="AF35" i="1"/>
  <c r="AB28" i="3" s="1"/>
  <c r="P29" i="3"/>
  <c r="W36" i="1"/>
  <c r="R29" i="3" s="1"/>
  <c r="Y36" i="1"/>
  <c r="T29" i="3" s="1"/>
  <c r="AC36" i="1"/>
  <c r="N30" i="3"/>
  <c r="U37" i="1"/>
  <c r="X37" i="1"/>
  <c r="S30" i="3" s="1"/>
  <c r="Z36" i="1"/>
  <c r="AH34" i="1"/>
  <c r="AD27" i="3" s="1"/>
  <c r="Z27" i="3"/>
  <c r="S38" i="1"/>
  <c r="L31" i="3"/>
  <c r="K32" i="3"/>
  <c r="P40" i="1"/>
  <c r="Q39" i="1"/>
  <c r="R39" i="1"/>
  <c r="M32" i="3" s="1"/>
  <c r="AD35" i="1"/>
  <c r="Y28" i="3"/>
  <c r="Z37" i="1" l="1"/>
  <c r="AF37" i="1" s="1"/>
  <c r="AB30" i="3" s="1"/>
  <c r="AB37" i="1"/>
  <c r="W30" i="3" s="1"/>
  <c r="P30" i="3"/>
  <c r="AC37" i="1"/>
  <c r="Y37" i="1"/>
  <c r="T30" i="3" s="1"/>
  <c r="W37" i="1"/>
  <c r="R30" i="3" s="1"/>
  <c r="K33" i="3"/>
  <c r="R40" i="1"/>
  <c r="M33" i="3" s="1"/>
  <c r="Q40" i="1"/>
  <c r="P41" i="1"/>
  <c r="S39" i="1"/>
  <c r="L32" i="3"/>
  <c r="N31" i="3"/>
  <c r="X38" i="1"/>
  <c r="S31" i="3" s="1"/>
  <c r="U38" i="1"/>
  <c r="AB38" i="1" s="1"/>
  <c r="W31" i="3" s="1"/>
  <c r="Z38" i="1"/>
  <c r="AD36" i="1"/>
  <c r="Y29" i="3"/>
  <c r="AH35" i="1"/>
  <c r="AD28" i="3" s="1"/>
  <c r="Z28" i="3"/>
  <c r="AF36" i="1"/>
  <c r="AB29" i="3" s="1"/>
  <c r="U29" i="3"/>
  <c r="U30" i="3" l="1"/>
  <c r="X39" i="1"/>
  <c r="S32" i="3" s="1"/>
  <c r="K34" i="3"/>
  <c r="Q41" i="1"/>
  <c r="R41" i="1"/>
  <c r="M34" i="3" s="1"/>
  <c r="P42" i="1"/>
  <c r="AF38" i="1"/>
  <c r="AB31" i="3" s="1"/>
  <c r="U31" i="3"/>
  <c r="AH36" i="1"/>
  <c r="AD29" i="3" s="1"/>
  <c r="Z29" i="3"/>
  <c r="S40" i="1"/>
  <c r="L33" i="3"/>
  <c r="P31" i="3"/>
  <c r="AC38" i="1"/>
  <c r="W38" i="1"/>
  <c r="R31" i="3" s="1"/>
  <c r="Y38" i="1"/>
  <c r="T31" i="3" s="1"/>
  <c r="AD37" i="1"/>
  <c r="Y30" i="3"/>
  <c r="U39" i="1"/>
  <c r="AB39" i="1" s="1"/>
  <c r="W32" i="3" s="1"/>
  <c r="N32" i="3"/>
  <c r="Y39" i="1" l="1"/>
  <c r="T32" i="3" s="1"/>
  <c r="W39" i="1"/>
  <c r="R32" i="3" s="1"/>
  <c r="Z39" i="1"/>
  <c r="AH37" i="1"/>
  <c r="AD30" i="3" s="1"/>
  <c r="Z30" i="3"/>
  <c r="AD38" i="1"/>
  <c r="Y31" i="3"/>
  <c r="K35" i="3"/>
  <c r="R42" i="1"/>
  <c r="M35" i="3" s="1"/>
  <c r="P43" i="1"/>
  <c r="Q42" i="1"/>
  <c r="S41" i="1"/>
  <c r="L34" i="3"/>
  <c r="AC39" i="1"/>
  <c r="P32" i="3"/>
  <c r="N33" i="3"/>
  <c r="U40" i="1"/>
  <c r="X40" i="1"/>
  <c r="S33" i="3" s="1"/>
  <c r="Z40" i="1" l="1"/>
  <c r="AB40" i="1"/>
  <c r="W33" i="3" s="1"/>
  <c r="AF39" i="1"/>
  <c r="AB32" i="3" s="1"/>
  <c r="U32" i="3"/>
  <c r="K36" i="3"/>
  <c r="Q43" i="1"/>
  <c r="R43" i="1"/>
  <c r="M36" i="3" s="1"/>
  <c r="P44" i="1"/>
  <c r="AF40" i="1"/>
  <c r="AB33" i="3" s="1"/>
  <c r="U33" i="3"/>
  <c r="S42" i="1"/>
  <c r="L35" i="3"/>
  <c r="P33" i="3"/>
  <c r="W40" i="1"/>
  <c r="R33" i="3" s="1"/>
  <c r="Y40" i="1"/>
  <c r="T33" i="3" s="1"/>
  <c r="AC40" i="1"/>
  <c r="AD39" i="1"/>
  <c r="Y32" i="3"/>
  <c r="AH38" i="1"/>
  <c r="AD31" i="3" s="1"/>
  <c r="Z31" i="3"/>
  <c r="N34" i="3"/>
  <c r="U41" i="1"/>
  <c r="AB41" i="1" s="1"/>
  <c r="W34" i="3" s="1"/>
  <c r="X41" i="1"/>
  <c r="S34" i="3" s="1"/>
  <c r="Z41" i="1"/>
  <c r="U42" i="1" l="1"/>
  <c r="N35" i="3"/>
  <c r="AD40" i="1"/>
  <c r="Y33" i="3"/>
  <c r="K37" i="3"/>
  <c r="P45" i="1"/>
  <c r="Q44" i="1"/>
  <c r="R44" i="1"/>
  <c r="M37" i="3" s="1"/>
  <c r="AH39" i="1"/>
  <c r="AD32" i="3" s="1"/>
  <c r="Z32" i="3"/>
  <c r="S43" i="1"/>
  <c r="L36" i="3"/>
  <c r="AF41" i="1"/>
  <c r="AB34" i="3" s="1"/>
  <c r="U34" i="3"/>
  <c r="P34" i="3"/>
  <c r="AC41" i="1"/>
  <c r="Y41" i="1"/>
  <c r="T34" i="3" s="1"/>
  <c r="W41" i="1"/>
  <c r="R34" i="3" s="1"/>
  <c r="AD41" i="1" l="1"/>
  <c r="Y34" i="3"/>
  <c r="S44" i="1"/>
  <c r="L37" i="3"/>
  <c r="K38" i="3"/>
  <c r="Q45" i="1"/>
  <c r="R45" i="1"/>
  <c r="M38" i="3" s="1"/>
  <c r="U43" i="1"/>
  <c r="N36" i="3"/>
  <c r="AH40" i="1"/>
  <c r="AD33" i="3" s="1"/>
  <c r="Z33" i="3"/>
  <c r="P35" i="3"/>
  <c r="AC42" i="1"/>
  <c r="AB42" i="1"/>
  <c r="W35" i="3" s="1"/>
  <c r="U44" i="1" l="1"/>
  <c r="N37" i="3"/>
  <c r="S45" i="1"/>
  <c r="L38" i="3"/>
  <c r="AD42" i="1"/>
  <c r="Y35" i="3"/>
  <c r="P36" i="3"/>
  <c r="AC43" i="1"/>
  <c r="AB43" i="1"/>
  <c r="W36" i="3" s="1"/>
  <c r="AH41" i="1"/>
  <c r="AD34" i="3" s="1"/>
  <c r="Z34" i="3"/>
  <c r="U45" i="1" l="1"/>
  <c r="N38" i="3"/>
  <c r="P37" i="3"/>
  <c r="AC44" i="1"/>
  <c r="AB44" i="1"/>
  <c r="W37" i="3" s="1"/>
  <c r="AD43" i="1"/>
  <c r="Y36" i="3"/>
  <c r="AH42" i="1"/>
  <c r="AD35" i="3" s="1"/>
  <c r="Z35" i="3"/>
  <c r="AD44" i="1" l="1"/>
  <c r="Y37" i="3"/>
  <c r="AH43" i="1"/>
  <c r="AD36" i="3" s="1"/>
  <c r="Z36" i="3"/>
  <c r="P38" i="3"/>
  <c r="AC45" i="1"/>
  <c r="AB45" i="1"/>
  <c r="W38" i="3" s="1"/>
  <c r="AD45" i="1" l="1"/>
  <c r="Y38" i="3"/>
  <c r="AH44" i="1"/>
  <c r="AD37" i="3" s="1"/>
  <c r="Z37" i="3"/>
  <c r="AH45" i="1" l="1"/>
  <c r="AD38" i="3" s="1"/>
  <c r="Z3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A8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U8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V8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8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X8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B8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C8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R9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S9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T9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Z15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A15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AB15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AF15" authorId="0" shapeId="0" xr:uid="{00000000-0006-0000-03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G15" authorId="0" shapeId="0" xr:uid="{00000000-0006-0000-03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W16" authorId="0" shapeId="0" xr:uid="{00000000-0006-0000-03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X16" authorId="0" shapeId="0" xr:uid="{00000000-0006-0000-03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Y16" authorId="0" shapeId="0" xr:uid="{00000000-0006-0000-03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<sst xmlns="http://schemas.openxmlformats.org/spreadsheetml/2006/main" count="186" uniqueCount="80">
  <si>
    <t>DILATOMETER TEST RESULTS</t>
  </si>
  <si>
    <t>Test ID:</t>
  </si>
  <si>
    <t xml:space="preserve">Site: </t>
  </si>
  <si>
    <t xml:space="preserve">Location: </t>
  </si>
  <si>
    <t>Project No.:</t>
  </si>
  <si>
    <t>Membrane 1</t>
  </si>
  <si>
    <t>Membrane 2</t>
  </si>
  <si>
    <t>Membrane 3</t>
  </si>
  <si>
    <t>Depth Below Existing Ground Surface</t>
  </si>
  <si>
    <t>bar</t>
  </si>
  <si>
    <t>Mayne, 1995</t>
  </si>
  <si>
    <t>Marchetti,2001</t>
  </si>
  <si>
    <t>Schmertman, 1981</t>
  </si>
  <si>
    <t>Mayne, 2002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</si>
  <si>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</si>
  <si>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A</t>
  </si>
  <si>
    <t>B</t>
  </si>
  <si>
    <t>C</t>
  </si>
  <si>
    <t>po</t>
  </si>
  <si>
    <t>p1</t>
  </si>
  <si>
    <t>p2</t>
  </si>
  <si>
    <r>
      <t>u</t>
    </r>
    <r>
      <rPr>
        <vertAlign val="subscript"/>
        <sz val="10"/>
        <rFont val="Arial"/>
        <family val="2"/>
      </rPr>
      <t>o</t>
    </r>
  </si>
  <si>
    <r>
      <t>g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</si>
  <si>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vo</t>
    </r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</si>
  <si>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</si>
  <si>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E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</si>
  <si>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u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</si>
  <si>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</si>
  <si>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</si>
  <si>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t>M</t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</si>
  <si>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3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</si>
  <si>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4</t>
    </r>
  </si>
  <si>
    <t>(ft)</t>
  </si>
  <si>
    <t>(bar)</t>
  </si>
  <si>
    <t>(psf)</t>
  </si>
  <si>
    <t>(pcf)</t>
  </si>
  <si>
    <t>Id</t>
  </si>
  <si>
    <r>
      <t>K</t>
    </r>
    <r>
      <rPr>
        <vertAlign val="subscript"/>
        <sz val="10"/>
        <rFont val="Arial"/>
        <family val="2"/>
      </rPr>
      <t>D</t>
    </r>
  </si>
  <si>
    <r>
      <t>K</t>
    </r>
    <r>
      <rPr>
        <vertAlign val="subscript"/>
        <sz val="10"/>
        <rFont val="Arial"/>
        <family val="2"/>
      </rPr>
      <t>o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</si>
  <si>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</si>
  <si>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</si>
  <si>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</si>
  <si>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</si>
  <si>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(ksf)</t>
  </si>
  <si>
    <t xml:space="preserve">DILATOMETER DATA REDUCTION (over land) </t>
  </si>
  <si>
    <t>Before Test</t>
  </si>
  <si>
    <t>After Test</t>
  </si>
  <si>
    <t>Job No:</t>
  </si>
  <si>
    <t>Zm=</t>
  </si>
  <si>
    <r>
      <t>D</t>
    </r>
    <r>
      <rPr>
        <sz val="10"/>
        <rFont val="Arial"/>
        <family val="2"/>
      </rPr>
      <t>A=</t>
    </r>
  </si>
  <si>
    <t>Job Name:</t>
  </si>
  <si>
    <r>
      <t>D</t>
    </r>
    <r>
      <rPr>
        <sz val="10"/>
        <rFont val="Arial"/>
        <family val="2"/>
      </rPr>
      <t>B=</t>
    </r>
  </si>
  <si>
    <t>Job Location:</t>
  </si>
  <si>
    <t>Date:</t>
  </si>
  <si>
    <t>Average</t>
  </si>
  <si>
    <t>Sounding No:</t>
  </si>
  <si>
    <t>Ground Water Depth (ft):</t>
  </si>
  <si>
    <t>Water Unit Weight (psf):</t>
  </si>
  <si>
    <t>maximum depth</t>
  </si>
  <si>
    <t>ft</t>
  </si>
  <si>
    <t>Latitude:</t>
  </si>
  <si>
    <t>Longitude:</t>
  </si>
  <si>
    <t xml:space="preserve">Depth </t>
  </si>
  <si>
    <t>Invalid</t>
  </si>
  <si>
    <t>Membrane</t>
  </si>
  <si>
    <r>
      <t>D</t>
    </r>
    <r>
      <rPr>
        <sz val="10"/>
        <rFont val="Arial"/>
        <family val="2"/>
      </rPr>
      <t>A</t>
    </r>
  </si>
  <si>
    <r>
      <t>D</t>
    </r>
    <r>
      <rPr>
        <sz val="10"/>
        <rFont val="Arial"/>
        <family val="2"/>
      </rPr>
      <t>B</t>
    </r>
  </si>
  <si>
    <r>
      <t>g</t>
    </r>
    <r>
      <rPr>
        <vertAlign val="subscript"/>
        <sz val="10"/>
        <rFont val="Arial"/>
        <family val="2"/>
      </rPr>
      <t>T</t>
    </r>
  </si>
  <si>
    <r>
      <t>f</t>
    </r>
    <r>
      <rPr>
        <sz val="10"/>
        <rFont val="Arial"/>
        <family val="2"/>
      </rPr>
      <t>'</t>
    </r>
  </si>
  <si>
    <t>Test</t>
  </si>
  <si>
    <t>OCR</t>
  </si>
  <si>
    <t>SCDOT ID P038677 (ECS 34:4266)</t>
  </si>
  <si>
    <t>I-26 at I-95 Interchange Improvements</t>
  </si>
  <si>
    <t>Orangeburg County, South Carolina</t>
  </si>
  <si>
    <t>Elevation:</t>
  </si>
  <si>
    <t>DMT-4</t>
  </si>
  <si>
    <t>Station:</t>
  </si>
  <si>
    <t>Offset (ft):</t>
  </si>
  <si>
    <t>29+80.13</t>
  </si>
  <si>
    <t>RT 5.50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</si>
</sst>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/d/yy;@"/>
    <numFmt numFmtId="166" formatCode="0.00000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165" fontId="3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5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7" xfId="0" applyBorder="1"/>
    <xf numFmtId="0" fontId="5" fillId="0" borderId="8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0" fillId="0" borderId="9" xfId="0" applyBorder="1"/>
    <xf numFmtId="0" fontId="2" fillId="0" borderId="2" xfId="0" applyFont="1" applyBorder="1"/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3" fillId="0" borderId="0" xfId="0" applyFont="1" applyAlignment="1">
      <alignment horizontal="right"/>
    </xf>
    <xf numFmtId="0" fontId="13" fillId="0" borderId="0" xfId="0" applyFont="1"/>
    <xf numFmtId="166" fontId="3" fillId="0" borderId="0" xfId="0" applyNumberFormat="1" applyFont="1" applyAlignment="1">
      <alignment horizontal="left"/>
    </xf>
    <xf numFmtId="166" fontId="0" fillId="0" borderId="0" xfId="0" applyNumberFormat="1"/>
    <xf numFmtId="0" fontId="3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7.1359223300970882</c:v>
                </c:pt>
                <c:pt idx="1">
                  <c:v>2.8735177865612647</c:v>
                </c:pt>
                <c:pt idx="2">
                  <c:v>1.9306195420477203</c:v>
                </c:pt>
                <c:pt idx="3">
                  <c:v>1.7116506384991328</c:v>
                </c:pt>
                <c:pt idx="4">
                  <c:v>2.6026731470230859</c:v>
                </c:pt>
                <c:pt idx="5">
                  <c:v>4.7628865979381425</c:v>
                </c:pt>
                <c:pt idx="6">
                  <c:v>3.6167718665464377</c:v>
                </c:pt>
                <c:pt idx="7">
                  <c:v>4.170137125444386</c:v>
                </c:pt>
                <c:pt idx="8">
                  <c:v>0.41974739632955205</c:v>
                </c:pt>
                <c:pt idx="9">
                  <c:v>3.9882223829319514</c:v>
                </c:pt>
                <c:pt idx="10">
                  <c:v>1.8239978511722741</c:v>
                </c:pt>
                <c:pt idx="11">
                  <c:v>2.6324149178316518</c:v>
                </c:pt>
                <c:pt idx="12">
                  <c:v>2.9339850498542241</c:v>
                </c:pt>
                <c:pt idx="13">
                  <c:v>0.82984331494281882</c:v>
                </c:pt>
                <c:pt idx="14">
                  <c:v>0.61092547037963751</c:v>
                </c:pt>
                <c:pt idx="15">
                  <c:v>0.61066996249898087</c:v>
                </c:pt>
                <c:pt idx="16">
                  <c:v>3.3192085692615967</c:v>
                </c:pt>
                <c:pt idx="17">
                  <c:v>2.9009026252415513</c:v>
                </c:pt>
                <c:pt idx="18">
                  <c:v>2.6156500014739996</c:v>
                </c:pt>
                <c:pt idx="19">
                  <c:v>2.4294687933351011</c:v>
                </c:pt>
                <c:pt idx="20">
                  <c:v>2.2978032598397431</c:v>
                </c:pt>
                <c:pt idx="21">
                  <c:v>2.0587056362639342</c:v>
                </c:pt>
                <c:pt idx="22">
                  <c:v>2.1564831230865145</c:v>
                </c:pt>
                <c:pt idx="23">
                  <c:v>2.4282967928813526</c:v>
                </c:pt>
                <c:pt idx="24">
                  <c:v>2.474086158172764</c:v>
                </c:pt>
                <c:pt idx="25">
                  <c:v>3.0525041142121951</c:v>
                </c:pt>
                <c:pt idx="26">
                  <c:v>2.8124309990552692</c:v>
                </c:pt>
                <c:pt idx="27">
                  <c:v>2.5009120184609581</c:v>
                </c:pt>
                <c:pt idx="28">
                  <c:v>1.5943499143986288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A-4449-A081-C874606B685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29.46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CA-4449-A081-C874606B685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29.46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CA-4449-A081-C874606B685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2'!$X$12:$X$13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2'!$U$12:$U$13</c:f>
              <c:numCache>
                <c:formatCode>General</c:formatCode>
                <c:ptCount val="2"/>
                <c:pt idx="0">
                  <c:v>0</c:v>
                </c:pt>
                <c:pt idx="1">
                  <c:v>29.46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CA-4449-A081-C874606B6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70848"/>
        <c:axId val="41872768"/>
      </c:scatterChart>
      <c:valAx>
        <c:axId val="41870848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2768"/>
        <c:crosses val="autoZero"/>
        <c:crossBetween val="midCat"/>
      </c:valAx>
      <c:valAx>
        <c:axId val="418727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708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051383399209488E-2"/>
          <c:y val="0.10518292682926828"/>
          <c:w val="0.81818181818182045"/>
          <c:h val="0.86432926829268364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Entry'!$AH$17:$AH$301</c:f>
              <c:numCache>
                <c:formatCode>0.0</c:formatCode>
                <c:ptCount val="285"/>
                <c:pt idx="0">
                  <c:v>673.12875813238315</c:v>
                </c:pt>
                <c:pt idx="1">
                  <c:v>4430.5605683430131</c:v>
                </c:pt>
                <c:pt idx="2">
                  <c:v>3946.0682831015265</c:v>
                </c:pt>
                <c:pt idx="3">
                  <c:v>1110.7308121123242</c:v>
                </c:pt>
                <c:pt idx="4">
                  <c:v>629.79504116440728</c:v>
                </c:pt>
                <c:pt idx="5">
                  <c:v>480.03213167986706</c:v>
                </c:pt>
                <c:pt idx="6">
                  <c:v>413.59058245306517</c:v>
                </c:pt>
                <c:pt idx="7">
                  <c:v>359.70154264385491</c:v>
                </c:pt>
                <c:pt idx="8">
                  <c:v>207.81896887266353</c:v>
                </c:pt>
                <c:pt idx="9">
                  <c:v>1361.316604025415</c:v>
                </c:pt>
                <c:pt idx="10">
                  <c:v>1601.4419028582849</c:v>
                </c:pt>
                <c:pt idx="11">
                  <c:v>1884.7039655399337</c:v>
                </c:pt>
                <c:pt idx="12">
                  <c:v>2144.1286947864778</c:v>
                </c:pt>
                <c:pt idx="13">
                  <c:v>502.59113733407082</c:v>
                </c:pt>
                <c:pt idx="14">
                  <c:v>219.93270144170921</c:v>
                </c:pt>
                <c:pt idx="15">
                  <c:v>148.62542803350831</c:v>
                </c:pt>
                <c:pt idx="16">
                  <c:v>332.91284964712457</c:v>
                </c:pt>
                <c:pt idx="17">
                  <c:v>992.37348555466406</c:v>
                </c:pt>
                <c:pt idx="18">
                  <c:v>1462.8222769712636</c:v>
                </c:pt>
                <c:pt idx="19">
                  <c:v>1767.4480265204511</c:v>
                </c:pt>
                <c:pt idx="20">
                  <c:v>2267.2183259252506</c:v>
                </c:pt>
                <c:pt idx="21">
                  <c:v>2369.7335986153748</c:v>
                </c:pt>
                <c:pt idx="22">
                  <c:v>1960.2312901488153</c:v>
                </c:pt>
                <c:pt idx="23">
                  <c:v>1703.5449921007591</c:v>
                </c:pt>
                <c:pt idx="24">
                  <c:v>1137.5561580040096</c:v>
                </c:pt>
                <c:pt idx="25">
                  <c:v>736.58295945202121</c:v>
                </c:pt>
                <c:pt idx="26">
                  <c:v>429.41729019717047</c:v>
                </c:pt>
                <c:pt idx="27">
                  <c:v>400.26916841033739</c:v>
                </c:pt>
                <c:pt idx="28">
                  <c:v>231.79724453217602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CF-431D-A311-421A927C1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73216"/>
        <c:axId val="136504448"/>
      </c:scatterChart>
      <c:valAx>
        <c:axId val="136473216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 (ksf)</a:t>
                </a:r>
              </a:p>
            </c:rich>
          </c:tx>
          <c:layout>
            <c:manualLayout>
              <c:xMode val="edge"/>
              <c:yMode val="edge"/>
              <c:x val="0.39816127727117234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504448"/>
        <c:crosses val="autoZero"/>
        <c:crossBetween val="midCat"/>
      </c:valAx>
      <c:valAx>
        <c:axId val="13650444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64732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70959426514373469"/>
          <c:h val="7.93019012867295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5437382725776"/>
          <c:y val="0.10644677661169451"/>
          <c:w val="0.7190597336218950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Entry'!$X$17:$X$301</c:f>
              <c:numCache>
                <c:formatCode>0.00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3.5031327406989763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3.3699179751008681</c:v>
                </c:pt>
                <c:pt idx="14">
                  <c:v>2.3540476252926408</c:v>
                </c:pt>
                <c:pt idx="15">
                  <c:v>1.8202397569763269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03-4E8B-96E7-C4613B38EF45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Entry'!$Y$17:$Y$98</c:f>
              <c:numCache>
                <c:formatCode>0.00</c:formatCode>
                <c:ptCount val="82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6.8748899856179184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6.4714205148241373</c:v>
                </c:pt>
                <c:pt idx="14">
                  <c:v>3.6978155838201845</c:v>
                </c:pt>
                <c:pt idx="15">
                  <c:v>2.4757915470077991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</c:numCache>
            </c:numRef>
          </c:xVal>
          <c:yVal>
            <c:numRef>
              <c:f>'Data Entry'!$B$17:$B$98</c:f>
              <c:numCache>
                <c:formatCode>0.00</c:formatCode>
                <c:ptCount val="82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03-4E8B-96E7-C4613B38E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49440"/>
        <c:axId val="174932352"/>
      </c:scatterChart>
      <c:valAx>
        <c:axId val="173549440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9992280376729"/>
              <c:y val="1.6491768804128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4932352"/>
        <c:crosses val="autoZero"/>
        <c:crossBetween val="midCat"/>
      </c:valAx>
      <c:valAx>
        <c:axId val="17493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35494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34846379496774"/>
          <c:y val="0.91604196264458226"/>
          <c:w val="0.70727188513200567"/>
          <c:h val="7.94602968206960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70613186370936"/>
          <c:y val="0.10944527736132002"/>
          <c:w val="0.72523491803024909"/>
          <c:h val="0.85457271364318244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Entry'!$AF$17:$AF$301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1009.7263386211207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1242.9562202663199</c:v>
                </c:pt>
                <c:pt idx="14">
                  <c:v>822.88684776484956</c:v>
                </c:pt>
                <c:pt idx="15">
                  <c:v>616.66201259510785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6-42CE-AC4B-D32E4FADE062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Entry'!$AG$17:$AG$301</c:f>
              <c:numCache>
                <c:formatCode>0</c:formatCode>
                <c:ptCount val="28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673.95949438574996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837.71300736199976</c:v>
                </c:pt>
                <c:pt idx="14">
                  <c:v>606.63933813349922</c:v>
                </c:pt>
                <c:pt idx="15">
                  <c:v>484.79631090499879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36-42CE-AC4B-D32E4FADE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11392"/>
        <c:axId val="41212928"/>
      </c:scatterChart>
      <c:valAx>
        <c:axId val="4121139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41403157938742"/>
              <c:y val="1.499257546935080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12928"/>
        <c:crosses val="autoZero"/>
        <c:crossBetween val="midCat"/>
      </c:valAx>
      <c:valAx>
        <c:axId val="412129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113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7059950839479"/>
          <c:y val="0.91154422210985164"/>
          <c:w val="0.72919801691455643"/>
          <c:h val="8.395803735542282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38674558463476"/>
          <c:y val="0.10194902548725659"/>
          <c:w val="0.68154698233853905"/>
          <c:h val="0.8605697151424285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Entry'!$AB$17:$AB$301</c:f>
              <c:numCache>
                <c:formatCode>0.0</c:formatCode>
                <c:ptCount val="285"/>
                <c:pt idx="0">
                  <c:v>40.63023327149287</c:v>
                </c:pt>
                <c:pt idx="1">
                  <c:v>46.676727450693257</c:v>
                </c:pt>
                <c:pt idx="2">
                  <c:v>46.236886743050285</c:v>
                </c:pt>
                <c:pt idx="3">
                  <c:v>-99</c:v>
                </c:pt>
                <c:pt idx="4">
                  <c:v>38.009155480105548</c:v>
                </c:pt>
                <c:pt idx="5">
                  <c:v>34.358270855952647</c:v>
                </c:pt>
                <c:pt idx="6">
                  <c:v>34.289409467615314</c:v>
                </c:pt>
                <c:pt idx="7">
                  <c:v>32.911384988513355</c:v>
                </c:pt>
                <c:pt idx="8">
                  <c:v>-99</c:v>
                </c:pt>
                <c:pt idx="9">
                  <c:v>37.185722841250232</c:v>
                </c:pt>
                <c:pt idx="10">
                  <c:v>40.245959965853885</c:v>
                </c:pt>
                <c:pt idx="11">
                  <c:v>39.3769612801702</c:v>
                </c:pt>
                <c:pt idx="12">
                  <c:v>39.265204118323688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31.988147664297099</c:v>
                </c:pt>
                <c:pt idx="17">
                  <c:v>36.014760644039207</c:v>
                </c:pt>
                <c:pt idx="18">
                  <c:v>37.601349741344592</c:v>
                </c:pt>
                <c:pt idx="19">
                  <c:v>38.377557396070948</c:v>
                </c:pt>
                <c:pt idx="20">
                  <c:v>39.281193334067659</c:v>
                </c:pt>
                <c:pt idx="21">
                  <c:v>39.674527174641867</c:v>
                </c:pt>
                <c:pt idx="22">
                  <c:v>38.760845398171128</c:v>
                </c:pt>
                <c:pt idx="23">
                  <c:v>37.754067178231409</c:v>
                </c:pt>
                <c:pt idx="24">
                  <c:v>36.201993634050325</c:v>
                </c:pt>
                <c:pt idx="25">
                  <c:v>33.825830351043066</c:v>
                </c:pt>
                <c:pt idx="26">
                  <c:v>32.278516752429681</c:v>
                </c:pt>
                <c:pt idx="27">
                  <c:v>32.442236876304875</c:v>
                </c:pt>
                <c:pt idx="28">
                  <c:v>-99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1-47A3-A52E-47D427473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7888"/>
        <c:axId val="41252352"/>
      </c:scatterChart>
      <c:valAx>
        <c:axId val="41237888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strike="noStrike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251776454772552"/>
              <c:y val="7.496287734675401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252352"/>
        <c:crosses val="autoZero"/>
        <c:crossBetween val="midCat"/>
        <c:majorUnit val="10"/>
        <c:minorUnit val="5"/>
      </c:valAx>
      <c:valAx>
        <c:axId val="4125235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2378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779015427949594"/>
          <c:y val="0.91004502877507365"/>
          <c:w val="0.77282568337494695"/>
          <c:h val="8.54572306902003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1864406779694"/>
          <c:y val="0.10623462093715179"/>
          <c:w val="0.72542372881355932"/>
          <c:h val="0.870824639231297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Entry'!$T$17:$T$301</c:f>
              <c:numCache>
                <c:formatCode>0.00</c:formatCode>
                <c:ptCount val="285"/>
                <c:pt idx="0">
                  <c:v>7.1359223300970882</c:v>
                </c:pt>
                <c:pt idx="1">
                  <c:v>2.8735177865612647</c:v>
                </c:pt>
                <c:pt idx="2">
                  <c:v>1.9306195420477203</c:v>
                </c:pt>
                <c:pt idx="3">
                  <c:v>1.7116506384991328</c:v>
                </c:pt>
                <c:pt idx="4">
                  <c:v>2.6026731470230859</c:v>
                </c:pt>
                <c:pt idx="5">
                  <c:v>4.7628865979381425</c:v>
                </c:pt>
                <c:pt idx="6">
                  <c:v>3.6167718665464377</c:v>
                </c:pt>
                <c:pt idx="7">
                  <c:v>4.170137125444386</c:v>
                </c:pt>
                <c:pt idx="8">
                  <c:v>0.41974739632955205</c:v>
                </c:pt>
                <c:pt idx="9">
                  <c:v>3.9882223829319514</c:v>
                </c:pt>
                <c:pt idx="10">
                  <c:v>1.8239978511722741</c:v>
                </c:pt>
                <c:pt idx="11">
                  <c:v>2.6324149178316518</c:v>
                </c:pt>
                <c:pt idx="12">
                  <c:v>2.9339850498542241</c:v>
                </c:pt>
                <c:pt idx="13">
                  <c:v>0.82984331494281882</c:v>
                </c:pt>
                <c:pt idx="14">
                  <c:v>0.61092547037963751</c:v>
                </c:pt>
                <c:pt idx="15">
                  <c:v>0.61066996249898087</c:v>
                </c:pt>
                <c:pt idx="16">
                  <c:v>3.3192085692615967</c:v>
                </c:pt>
                <c:pt idx="17">
                  <c:v>2.9009026252415513</c:v>
                </c:pt>
                <c:pt idx="18">
                  <c:v>2.6156500014739996</c:v>
                </c:pt>
                <c:pt idx="19">
                  <c:v>2.4294687933351011</c:v>
                </c:pt>
                <c:pt idx="20">
                  <c:v>2.2978032598397431</c:v>
                </c:pt>
                <c:pt idx="21">
                  <c:v>2.0587056362639342</c:v>
                </c:pt>
                <c:pt idx="22">
                  <c:v>2.1564831230865145</c:v>
                </c:pt>
                <c:pt idx="23">
                  <c:v>2.4282967928813526</c:v>
                </c:pt>
                <c:pt idx="24">
                  <c:v>2.474086158172764</c:v>
                </c:pt>
                <c:pt idx="25">
                  <c:v>3.0525041142121951</c:v>
                </c:pt>
                <c:pt idx="26">
                  <c:v>2.8124309990552692</c:v>
                </c:pt>
                <c:pt idx="27">
                  <c:v>2.5009120184609581</c:v>
                </c:pt>
                <c:pt idx="28">
                  <c:v>1.5943499143986288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31-44CB-983E-CA8640A769C8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29.46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31-44CB-983E-CA8640A769C8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29.46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31-44CB-983E-CA8640A769C8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'Chart 1'!$X$12:$X$13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'Chart 1'!$U$12:$U$13</c:f>
              <c:numCache>
                <c:formatCode>General</c:formatCode>
                <c:ptCount val="2"/>
                <c:pt idx="0">
                  <c:v>0</c:v>
                </c:pt>
                <c:pt idx="1">
                  <c:v>29.46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31-44CB-983E-CA8640A76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78560"/>
        <c:axId val="41784832"/>
      </c:scatterChart>
      <c:valAx>
        <c:axId val="4177856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593220338983063"/>
              <c:y val="8.9774982395494207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84832"/>
        <c:crosses val="autoZero"/>
        <c:crossBetween val="midCat"/>
      </c:valAx>
      <c:valAx>
        <c:axId val="4178483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811E-2"/>
              <c:y val="0.484788905959928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78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01637703365512E-2"/>
          <c:y val="0.10623462093715179"/>
          <c:w val="0.85151335494352354"/>
          <c:h val="0.86483959016441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Entry'!$J$15</c:f>
              <c:strCache>
                <c:ptCount val="1"/>
                <c:pt idx="0">
                  <c:v>po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Entry'!$J$17:$J$301</c:f>
              <c:numCache>
                <c:formatCode>0.00</c:formatCode>
                <c:ptCount val="285"/>
                <c:pt idx="0">
                  <c:v>0.5149999999999999</c:v>
                </c:pt>
                <c:pt idx="1">
                  <c:v>5.3130000000000006</c:v>
                </c:pt>
                <c:pt idx="2">
                  <c:v>7.2715000000000014</c:v>
                </c:pt>
                <c:pt idx="3">
                  <c:v>3.1715</c:v>
                </c:pt>
                <c:pt idx="4">
                  <c:v>1.6460000000000001</c:v>
                </c:pt>
                <c:pt idx="5">
                  <c:v>0.9700000000000002</c:v>
                </c:pt>
                <c:pt idx="6">
                  <c:v>1.1090000000000002</c:v>
                </c:pt>
                <c:pt idx="7">
                  <c:v>0.98450000000000037</c:v>
                </c:pt>
                <c:pt idx="8">
                  <c:v>3.2455000000000003</c:v>
                </c:pt>
                <c:pt idx="9">
                  <c:v>2.5290000000000004</c:v>
                </c:pt>
                <c:pt idx="10">
                  <c:v>5.03</c:v>
                </c:pt>
                <c:pt idx="11">
                  <c:v>4.4375000000000009</c:v>
                </c:pt>
                <c:pt idx="12">
                  <c:v>4.5884999999999998</c:v>
                </c:pt>
                <c:pt idx="13">
                  <c:v>4.1815000000000007</c:v>
                </c:pt>
                <c:pt idx="14">
                  <c:v>3.1055000000000001</c:v>
                </c:pt>
                <c:pt idx="15">
                  <c:v>2.5525000000000002</c:v>
                </c:pt>
                <c:pt idx="16">
                  <c:v>1.5555000000000001</c:v>
                </c:pt>
                <c:pt idx="17">
                  <c:v>3.0754999999999999</c:v>
                </c:pt>
                <c:pt idx="18">
                  <c:v>4.2685000000000004</c:v>
                </c:pt>
                <c:pt idx="19">
                  <c:v>5.1544999999999996</c:v>
                </c:pt>
                <c:pt idx="20">
                  <c:v>6.4105000000000008</c:v>
                </c:pt>
                <c:pt idx="21">
                  <c:v>7.2224999999999993</c:v>
                </c:pt>
                <c:pt idx="22">
                  <c:v>6.2625000000000002</c:v>
                </c:pt>
                <c:pt idx="23">
                  <c:v>5.3735000000000008</c:v>
                </c:pt>
                <c:pt idx="24">
                  <c:v>4.2309999999999999</c:v>
                </c:pt>
                <c:pt idx="25">
                  <c:v>3.0015000000000001</c:v>
                </c:pt>
                <c:pt idx="26">
                  <c:v>2.492</c:v>
                </c:pt>
                <c:pt idx="27">
                  <c:v>2.6280000000000001</c:v>
                </c:pt>
                <c:pt idx="28">
                  <c:v>2.6745000000000001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0F-49E3-8D2F-601F113499D7}"/>
            </c:ext>
          </c:extLst>
        </c:ser>
        <c:ser>
          <c:idx val="2"/>
          <c:order val="1"/>
          <c:tx>
            <c:strRef>
              <c:f>'Data Entry'!$K$15</c:f>
              <c:strCache>
                <c:ptCount val="1"/>
                <c:pt idx="0">
                  <c:v>p1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'Data Entry'!$K$17:$K$301</c:f>
              <c:numCache>
                <c:formatCode>0.00</c:formatCode>
                <c:ptCount val="285"/>
                <c:pt idx="0">
                  <c:v>4.1899999999999995</c:v>
                </c:pt>
                <c:pt idx="1">
                  <c:v>20.580000000000002</c:v>
                </c:pt>
                <c:pt idx="2">
                  <c:v>21.310000000000002</c:v>
                </c:pt>
                <c:pt idx="3">
                  <c:v>8.6</c:v>
                </c:pt>
                <c:pt idx="4">
                  <c:v>5.93</c:v>
                </c:pt>
                <c:pt idx="5">
                  <c:v>5.59</c:v>
                </c:pt>
                <c:pt idx="6">
                  <c:v>5.12</c:v>
                </c:pt>
                <c:pt idx="7">
                  <c:v>5.09</c:v>
                </c:pt>
                <c:pt idx="8">
                  <c:v>4.5999999999999996</c:v>
                </c:pt>
                <c:pt idx="9">
                  <c:v>12.42</c:v>
                </c:pt>
                <c:pt idx="10">
                  <c:v>14.06</c:v>
                </c:pt>
                <c:pt idx="11">
                  <c:v>15.83</c:v>
                </c:pt>
                <c:pt idx="12">
                  <c:v>17.64</c:v>
                </c:pt>
                <c:pt idx="13">
                  <c:v>7.51</c:v>
                </c:pt>
                <c:pt idx="14">
                  <c:v>4.88</c:v>
                </c:pt>
                <c:pt idx="15">
                  <c:v>3.9699999999999998</c:v>
                </c:pt>
                <c:pt idx="16">
                  <c:v>5.85</c:v>
                </c:pt>
                <c:pt idx="17">
                  <c:v>11.15</c:v>
                </c:pt>
                <c:pt idx="18">
                  <c:v>14.59</c:v>
                </c:pt>
                <c:pt idx="19">
                  <c:v>16.82</c:v>
                </c:pt>
                <c:pt idx="20">
                  <c:v>20.260000000000002</c:v>
                </c:pt>
                <c:pt idx="21">
                  <c:v>21.240000000000002</c:v>
                </c:pt>
                <c:pt idx="22">
                  <c:v>18.810000000000002</c:v>
                </c:pt>
                <c:pt idx="23">
                  <c:v>17.270000000000003</c:v>
                </c:pt>
                <c:pt idx="24">
                  <c:v>13.45</c:v>
                </c:pt>
                <c:pt idx="25">
                  <c:v>10.53</c:v>
                </c:pt>
                <c:pt idx="26">
                  <c:v>7.91</c:v>
                </c:pt>
                <c:pt idx="27">
                  <c:v>7.71</c:v>
                </c:pt>
                <c:pt idx="28">
                  <c:v>5.9399999999999995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0F-49E3-8D2F-601F11349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06464"/>
        <c:axId val="41833216"/>
      </c:scatterChart>
      <c:valAx>
        <c:axId val="4180646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 and p1 (bar)</a:t>
                </a:r>
              </a:p>
            </c:rich>
          </c:tx>
          <c:layout>
            <c:manualLayout>
              <c:xMode val="edge"/>
              <c:yMode val="edge"/>
              <c:x val="0.28383762306391541"/>
              <c:y val="1.1970104346712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33216"/>
        <c:crosses val="autoZero"/>
        <c:crossBetween val="midCat"/>
      </c:valAx>
      <c:valAx>
        <c:axId val="418332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064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9710974863319952"/>
          <c:y val="0.91122367326035469"/>
          <c:w val="0.13368846330208906"/>
          <c:h val="6.52211144985315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0187315200396"/>
          <c:y val="0.10794602698650729"/>
          <c:w val="0.78864343545366111"/>
          <c:h val="0.857571214392806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Entry'!$U$16</c:f>
              <c:strCache>
                <c:ptCount val="1"/>
                <c:pt idx="0">
                  <c:v>KD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Entry'!$U$17:$U$301</c:f>
              <c:numCache>
                <c:formatCode>0.0</c:formatCode>
                <c:ptCount val="285"/>
                <c:pt idx="0">
                  <c:v>10.29329109692406</c:v>
                </c:pt>
                <c:pt idx="1">
                  <c:v>48.985962130838168</c:v>
                </c:pt>
                <c:pt idx="2">
                  <c:v>42.891525474122489</c:v>
                </c:pt>
                <c:pt idx="3">
                  <c:v>14.070249200896848</c:v>
                </c:pt>
                <c:pt idx="4">
                  <c:v>5.9030653715784291</c:v>
                </c:pt>
                <c:pt idx="5">
                  <c:v>2.9298563554649495</c:v>
                </c:pt>
                <c:pt idx="6">
                  <c:v>2.8933637189968717</c:v>
                </c:pt>
                <c:pt idx="7">
                  <c:v>2.2618766676445055</c:v>
                </c:pt>
                <c:pt idx="8">
                  <c:v>6.8823825946934694</c:v>
                </c:pt>
                <c:pt idx="9">
                  <c:v>5.0066525148412904</c:v>
                </c:pt>
                <c:pt idx="10">
                  <c:v>9.4556716310164663</c:v>
                </c:pt>
                <c:pt idx="11">
                  <c:v>7.8392164957630346</c:v>
                </c:pt>
                <c:pt idx="12">
                  <c:v>7.6557421677643669</c:v>
                </c:pt>
                <c:pt idx="13">
                  <c:v>6.6206639982335327</c:v>
                </c:pt>
                <c:pt idx="14">
                  <c:v>4.624847986822477</c:v>
                </c:pt>
                <c:pt idx="15">
                  <c:v>3.5761095421931763</c:v>
                </c:pt>
                <c:pt idx="16">
                  <c:v>1.9267701328096527</c:v>
                </c:pt>
                <c:pt idx="17">
                  <c:v>3.9892469325964495</c:v>
                </c:pt>
                <c:pt idx="18">
                  <c:v>5.4377455774829819</c:v>
                </c:pt>
                <c:pt idx="19">
                  <c:v>6.3635554789486584</c:v>
                </c:pt>
                <c:pt idx="20">
                  <c:v>7.6816821469098642</c:v>
                </c:pt>
                <c:pt idx="21">
                  <c:v>8.3533467751493955</c:v>
                </c:pt>
                <c:pt idx="22">
                  <c:v>6.887607523556361</c:v>
                </c:pt>
                <c:pt idx="23">
                  <c:v>5.6068373655406782</c:v>
                </c:pt>
                <c:pt idx="24">
                  <c:v>4.1346349363919899</c:v>
                </c:pt>
                <c:pt idx="25">
                  <c:v>2.6607933544766875</c:v>
                </c:pt>
                <c:pt idx="26">
                  <c:v>2.0256633269856943</c:v>
                </c:pt>
                <c:pt idx="27">
                  <c:v>2.0839606736944782</c:v>
                </c:pt>
                <c:pt idx="28">
                  <c:v>2.0522780361133797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BE-4BCF-8162-75DB510AE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41408"/>
        <c:axId val="41843328"/>
      </c:scatterChart>
      <c:valAx>
        <c:axId val="41841408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Horizontal Stress Index, KD </a:t>
                </a:r>
              </a:p>
            </c:rich>
          </c:tx>
          <c:layout>
            <c:manualLayout>
              <c:xMode val="edge"/>
              <c:yMode val="edge"/>
              <c:x val="0.10303878681831442"/>
              <c:y val="1.349322160418026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43328"/>
        <c:crosses val="autoZero"/>
        <c:crossBetween val="midCat"/>
      </c:valAx>
      <c:valAx>
        <c:axId val="4184332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414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ED (Bar)</a:t>
            </a:r>
          </a:p>
        </c:rich>
      </c:tx>
      <c:layout>
        <c:manualLayout>
          <c:xMode val="edge"/>
          <c:yMode val="edge"/>
          <c:x val="0.39891542128662666"/>
          <c:y val="2.69864432083604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1701290337969"/>
          <c:y val="0.11694152923538242"/>
          <c:w val="0.77340774838807402"/>
          <c:h val="0.845577211394303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Entry'!$V$15</c:f>
              <c:strCache>
                <c:ptCount val="1"/>
                <c:pt idx="0">
                  <c:v>ED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Entry'!$V$17:$V$301</c:f>
              <c:numCache>
                <c:formatCode>0.00</c:formatCode>
                <c:ptCount val="285"/>
                <c:pt idx="0">
                  <c:v>127.52250000000001</c:v>
                </c:pt>
                <c:pt idx="1">
                  <c:v>529.76490000000013</c:v>
                </c:pt>
                <c:pt idx="2">
                  <c:v>487.13595000000009</c:v>
                </c:pt>
                <c:pt idx="3">
                  <c:v>188.36895000000001</c:v>
                </c:pt>
                <c:pt idx="4">
                  <c:v>148.65479999999999</c:v>
                </c:pt>
                <c:pt idx="5">
                  <c:v>160.31399999999999</c:v>
                </c:pt>
                <c:pt idx="6">
                  <c:v>139.18170000000001</c:v>
                </c:pt>
                <c:pt idx="7">
                  <c:v>142.46084999999999</c:v>
                </c:pt>
                <c:pt idx="8">
                  <c:v>47.001149999999981</c:v>
                </c:pt>
                <c:pt idx="9">
                  <c:v>343.21770000000004</c:v>
                </c:pt>
                <c:pt idx="10">
                  <c:v>313.34100000000007</c:v>
                </c:pt>
                <c:pt idx="11">
                  <c:v>395.31975</c:v>
                </c:pt>
                <c:pt idx="12">
                  <c:v>452.88705000000004</c:v>
                </c:pt>
                <c:pt idx="13">
                  <c:v>115.49894999999998</c:v>
                </c:pt>
                <c:pt idx="14">
                  <c:v>61.575149999999994</c:v>
                </c:pt>
                <c:pt idx="15">
                  <c:v>49.187249999999985</c:v>
                </c:pt>
                <c:pt idx="16">
                  <c:v>149.01915</c:v>
                </c:pt>
                <c:pt idx="17">
                  <c:v>280.18515000000002</c:v>
                </c:pt>
                <c:pt idx="18">
                  <c:v>358.15605000000005</c:v>
                </c:pt>
                <c:pt idx="19">
                  <c:v>404.7928500000001</c:v>
                </c:pt>
                <c:pt idx="20">
                  <c:v>480.57765000000006</c:v>
                </c:pt>
                <c:pt idx="21">
                  <c:v>486.40725000000009</c:v>
                </c:pt>
                <c:pt idx="22">
                  <c:v>435.39825000000013</c:v>
                </c:pt>
                <c:pt idx="23">
                  <c:v>412.80855000000014</c:v>
                </c:pt>
                <c:pt idx="24">
                  <c:v>319.89929999999998</c:v>
                </c:pt>
                <c:pt idx="25">
                  <c:v>261.23894999999999</c:v>
                </c:pt>
                <c:pt idx="26">
                  <c:v>188.00460000000001</c:v>
                </c:pt>
                <c:pt idx="27">
                  <c:v>176.34540000000001</c:v>
                </c:pt>
                <c:pt idx="28">
                  <c:v>113.31284999999998</c:v>
                </c:pt>
              </c:numCache>
            </c:numRef>
          </c:xVal>
          <c:yVal>
            <c:numRef>
              <c:f>'Data Entry'!$B$17:$B$301</c:f>
              <c:numCache>
                <c:formatCode>0.00</c:formatCode>
                <c:ptCount val="285"/>
                <c:pt idx="0">
                  <c:v>1.0171100078225137</c:v>
                </c:pt>
                <c:pt idx="1">
                  <c:v>2.0014100469350815</c:v>
                </c:pt>
                <c:pt idx="2">
                  <c:v>3.018520054757595</c:v>
                </c:pt>
                <c:pt idx="3">
                  <c:v>4.0356300625801085</c:v>
                </c:pt>
                <c:pt idx="4">
                  <c:v>5.0527398748397827</c:v>
                </c:pt>
                <c:pt idx="5">
                  <c:v>6.0698500782251363</c:v>
                </c:pt>
                <c:pt idx="6">
                  <c:v>7.0869602816104891</c:v>
                </c:pt>
                <c:pt idx="7">
                  <c:v>8.1040700938701633</c:v>
                </c:pt>
                <c:pt idx="8">
                  <c:v>9.1211799061298375</c:v>
                </c:pt>
                <c:pt idx="9">
                  <c:v>10.138289718389512</c:v>
                </c:pt>
                <c:pt idx="10">
                  <c:v>11.155400312900543</c:v>
                </c:pt>
                <c:pt idx="11">
                  <c:v>12.172510125160217</c:v>
                </c:pt>
                <c:pt idx="12">
                  <c:v>13.189619937419891</c:v>
                </c:pt>
                <c:pt idx="13">
                  <c:v>14.206729749679566</c:v>
                </c:pt>
                <c:pt idx="14">
                  <c:v>15.22383956193924</c:v>
                </c:pt>
                <c:pt idx="15" formatCode="0.0">
                  <c:v>16.240949374198916</c:v>
                </c:pt>
                <c:pt idx="16" formatCode="0.0">
                  <c:v>17.258060750961306</c:v>
                </c:pt>
                <c:pt idx="17" formatCode="0.0">
                  <c:v>18.275170563220978</c:v>
                </c:pt>
                <c:pt idx="18" formatCode="0.0">
                  <c:v>19.292280375480654</c:v>
                </c:pt>
                <c:pt idx="19" formatCode="0.0">
                  <c:v>20.309390187740327</c:v>
                </c:pt>
                <c:pt idx="20" formatCode="0.0">
                  <c:v>21.326499999999999</c:v>
                </c:pt>
                <c:pt idx="21" formatCode="0.0">
                  <c:v>22.343609812259675</c:v>
                </c:pt>
                <c:pt idx="22" formatCode="0.0">
                  <c:v>23.360719624519348</c:v>
                </c:pt>
                <c:pt idx="23" formatCode="0.0">
                  <c:v>24.377829436779024</c:v>
                </c:pt>
                <c:pt idx="24" formatCode="0.0">
                  <c:v>25.394939249038696</c:v>
                </c:pt>
                <c:pt idx="25" formatCode="0.0">
                  <c:v>26.412050625801086</c:v>
                </c:pt>
                <c:pt idx="26" formatCode="0.0">
                  <c:v>27.429158873558045</c:v>
                </c:pt>
                <c:pt idx="27" formatCode="0.0">
                  <c:v>28.446270250320435</c:v>
                </c:pt>
                <c:pt idx="28" formatCode="0.0">
                  <c:v>29.463378498077393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98-4B66-A245-DE7D82A44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63040"/>
        <c:axId val="41864576"/>
      </c:scatterChart>
      <c:valAx>
        <c:axId val="4186304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64576"/>
        <c:crosses val="autoZero"/>
        <c:crossBetween val="midCat"/>
      </c:valAx>
      <c:valAx>
        <c:axId val="4186457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8630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11" r="0.750000000000002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jp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image" Target="../media/image1.jpg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077" name="Chart 1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078" name="Chart 3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079" name="Chart 4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080" name="Chart 5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081" name="Chart 6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086" name="Rectangle 1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585107</xdr:colOff>
      <xdr:row>1</xdr:row>
      <xdr:rowOff>54428</xdr:rowOff>
    </xdr:from>
    <xdr:to>
      <xdr:col>4</xdr:col>
      <xdr:colOff>23857</xdr:colOff>
      <xdr:row>7</xdr:row>
      <xdr:rowOff>153488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0F37646-078F-0046-74F3-03E9CE8DD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28" y="217714"/>
          <a:ext cx="1275715" cy="1146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7190" name="Chart 1">
          <a:extLst>
            <a:ext uri="{FF2B5EF4-FFF2-40B4-BE49-F238E27FC236}">
              <a16:creationId xmlns:a16="http://schemas.microsoft.com/office/drawing/2014/main" id="{00000000-0008-0000-0100-00001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7191" name="Chart 2">
          <a:extLst>
            <a:ext uri="{FF2B5EF4-FFF2-40B4-BE49-F238E27FC236}">
              <a16:creationId xmlns:a16="http://schemas.microsoft.com/office/drawing/2014/main" id="{00000000-0008-0000-0100-00001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7192" name="Chart 4">
          <a:extLst>
            <a:ext uri="{FF2B5EF4-FFF2-40B4-BE49-F238E27FC236}">
              <a16:creationId xmlns:a16="http://schemas.microsoft.com/office/drawing/2014/main" id="{00000000-0008-0000-0100-000018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16</xdr:col>
      <xdr:colOff>304800</xdr:colOff>
      <xdr:row>48</xdr:row>
      <xdr:rowOff>95250</xdr:rowOff>
    </xdr:to>
    <xdr:graphicFrame macro="">
      <xdr:nvGraphicFramePr>
        <xdr:cNvPr id="7193" name="Chart 5">
          <a:extLst>
            <a:ext uri="{FF2B5EF4-FFF2-40B4-BE49-F238E27FC236}">
              <a16:creationId xmlns:a16="http://schemas.microsoft.com/office/drawing/2014/main" id="{00000000-0008-0000-0100-000019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7174" name="Text Box 6">
          <a:extLst>
            <a:ext uri="{FF2B5EF4-FFF2-40B4-BE49-F238E27FC236}">
              <a16:creationId xmlns:a16="http://schemas.microsoft.com/office/drawing/2014/main" id="{00000000-0008-0000-0100-0000061C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7175" name="Text Box 7">
          <a:extLst>
            <a:ext uri="{FF2B5EF4-FFF2-40B4-BE49-F238E27FC236}">
              <a16:creationId xmlns:a16="http://schemas.microsoft.com/office/drawing/2014/main" id="{00000000-0008-0000-0100-0000071C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7176" name="Text Box 8">
          <a:extLst>
            <a:ext uri="{FF2B5EF4-FFF2-40B4-BE49-F238E27FC236}">
              <a16:creationId xmlns:a16="http://schemas.microsoft.com/office/drawing/2014/main" id="{00000000-0008-0000-0100-0000081C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7177" name="Text Box 9">
          <a:extLst>
            <a:ext uri="{FF2B5EF4-FFF2-40B4-BE49-F238E27FC236}">
              <a16:creationId xmlns:a16="http://schemas.microsoft.com/office/drawing/2014/main" id="{00000000-0008-0000-0100-0000091C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16</xdr:col>
      <xdr:colOff>342900</xdr:colOff>
      <xdr:row>48</xdr:row>
      <xdr:rowOff>133350</xdr:rowOff>
    </xdr:to>
    <xdr:sp macro="" textlink="">
      <xdr:nvSpPr>
        <xdr:cNvPr id="7198" name="Rectangle 10">
          <a:extLst>
            <a:ext uri="{FF2B5EF4-FFF2-40B4-BE49-F238E27FC236}">
              <a16:creationId xmlns:a16="http://schemas.microsoft.com/office/drawing/2014/main" id="{00000000-0008-0000-0100-00001E1C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9963150" cy="6296025"/>
        </a:xfrm>
        <a:prstGeom prst="rect">
          <a:avLst/>
        </a:prstGeom>
        <a:noFill/>
        <a:ln w="571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585110</xdr:colOff>
      <xdr:row>1</xdr:row>
      <xdr:rowOff>40820</xdr:rowOff>
    </xdr:from>
    <xdr:to>
      <xdr:col>4</xdr:col>
      <xdr:colOff>23860</xdr:colOff>
      <xdr:row>7</xdr:row>
      <xdr:rowOff>139880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EBAE534D-1F18-A7CC-84C9-95CC7548B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431" y="204106"/>
          <a:ext cx="1275715" cy="11468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0</xdr:row>
      <xdr:rowOff>38100</xdr:rowOff>
    </xdr:from>
    <xdr:to>
      <xdr:col>29</xdr:col>
      <xdr:colOff>170815</xdr:colOff>
      <xdr:row>6</xdr:row>
      <xdr:rowOff>118110</xdr:rowOff>
    </xdr:to>
    <xdr:pic>
      <xdr:nvPicPr>
        <xdr:cNvPr id="2" name="Picture 1" descr="P37#y1">
          <a:extLst>
            <a:ext uri="{FF2B5EF4-FFF2-40B4-BE49-F238E27FC236}">
              <a16:creationId xmlns:a16="http://schemas.microsoft.com/office/drawing/2014/main" id="{891082D3-E92C-4A25-6686-69D61B2B4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55500" y="38100"/>
          <a:ext cx="1275715" cy="1146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F2:X13"/>
  <sheetViews>
    <sheetView view="pageBreakPreview" zoomScale="70" zoomScaleNormal="75" zoomScaleSheetLayoutView="70" workbookViewId="0">
      <selection activeCell="AH20" sqref="AH20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DMT-4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29.46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F2:X13"/>
  <sheetViews>
    <sheetView view="pageBreakPreview" zoomScale="70" zoomScaleNormal="75" zoomScaleSheetLayoutView="70" workbookViewId="0">
      <selection activeCell="AB48" sqref="AB48"/>
    </sheetView>
  </sheetViews>
  <sheetFormatPr defaultRowHeight="12.75" x14ac:dyDescent="0.2"/>
  <sheetData>
    <row r="2" spans="6:24" ht="18" x14ac:dyDescent="0.25">
      <c r="F2" s="1" t="s">
        <v>0</v>
      </c>
    </row>
    <row r="5" spans="6:24" x14ac:dyDescent="0.2">
      <c r="F5" s="18" t="s">
        <v>1</v>
      </c>
      <c r="G5" t="str">
        <f>'Data Entry'!D8</f>
        <v>DMT-4</v>
      </c>
    </row>
    <row r="6" spans="6:24" x14ac:dyDescent="0.2">
      <c r="F6" s="18" t="s">
        <v>2</v>
      </c>
      <c r="G6" t="str">
        <f>'Data Entry'!D5</f>
        <v>I-26 at I-95 Interchange Improvements</v>
      </c>
    </row>
    <row r="7" spans="6:24" x14ac:dyDescent="0.2">
      <c r="F7" s="18" t="s">
        <v>3</v>
      </c>
      <c r="G7" t="str">
        <f>'Data Entry'!D6</f>
        <v>Orangeburg County, South Carolina</v>
      </c>
    </row>
    <row r="8" spans="6:24" x14ac:dyDescent="0.2">
      <c r="F8" s="18" t="s">
        <v>4</v>
      </c>
      <c r="G8" t="str">
        <f>'Data Entry'!D4</f>
        <v>SCDOT ID P038677 (ECS 34:4266)</v>
      </c>
    </row>
    <row r="12" spans="6:24" x14ac:dyDescent="0.2">
      <c r="U12">
        <v>0</v>
      </c>
      <c r="V12">
        <v>0.6</v>
      </c>
      <c r="W12">
        <v>1.8</v>
      </c>
      <c r="X12">
        <v>3.3</v>
      </c>
    </row>
    <row r="13" spans="6:24" x14ac:dyDescent="0.2">
      <c r="U13">
        <f>'Data Entry'!N10</f>
        <v>29.46</v>
      </c>
      <c r="V13">
        <v>0.6</v>
      </c>
      <c r="W13">
        <v>1.8</v>
      </c>
      <c r="X13">
        <v>3.3</v>
      </c>
    </row>
  </sheetData>
  <phoneticPr fontId="0" type="noConversion"/>
  <pageMargins left="0.75" right="0.75" top="1" bottom="1" header="0.5" footer="0.5"/>
  <pageSetup scale="7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105"/>
  <sheetViews>
    <sheetView tabSelected="1" view="pageBreakPreview" zoomScale="75" zoomScaleNormal="50" zoomScaleSheetLayoutView="50" workbookViewId="0">
      <selection activeCell="H6" sqref="H6"/>
    </sheetView>
  </sheetViews>
  <sheetFormatPr defaultRowHeight="12.75" x14ac:dyDescent="0.2"/>
  <cols>
    <col min="1" max="5" width="7.7109375" customWidth="1"/>
    <col min="6" max="7" width="9" customWidth="1"/>
    <col min="8" max="8" width="13.7109375" customWidth="1"/>
    <col min="9" max="9" width="7.7109375" hidden="1" customWidth="1"/>
    <col min="10" max="10" width="13.42578125" customWidth="1"/>
    <col min="11" max="12" width="13.7109375" bestFit="1" customWidth="1"/>
    <col min="13" max="14" width="7.7109375" hidden="1" customWidth="1"/>
    <col min="15" max="15" width="11.7109375" customWidth="1"/>
    <col min="16" max="20" width="7.7109375" customWidth="1"/>
    <col min="21" max="22" width="7.7109375" hidden="1" customWidth="1"/>
    <col min="23" max="23" width="7.7109375" customWidth="1"/>
    <col min="24" max="24" width="7.7109375" hidden="1" customWidth="1"/>
    <col min="25" max="25" width="7.7109375" customWidth="1"/>
    <col min="26" max="26" width="7.7109375" hidden="1" customWidth="1"/>
    <col min="27" max="30" width="7.7109375" customWidth="1"/>
  </cols>
  <sheetData>
    <row r="1" spans="1:30" ht="14.25" x14ac:dyDescent="0.2">
      <c r="C1" s="7" t="str">
        <f>'Data Entry'!C4</f>
        <v>Job No:</v>
      </c>
      <c r="D1" s="20" t="str">
        <f>'Data Entry'!D4</f>
        <v>SCDOT ID P038677 (ECS 34:4266)</v>
      </c>
      <c r="G1" s="47"/>
      <c r="H1" s="48"/>
      <c r="I1" s="48"/>
      <c r="J1" s="48"/>
      <c r="K1" s="48"/>
      <c r="R1" s="21">
        <v>1</v>
      </c>
      <c r="S1" t="s">
        <v>8</v>
      </c>
    </row>
    <row r="2" spans="1:30" ht="14.25" x14ac:dyDescent="0.2">
      <c r="C2" s="7" t="str">
        <f>'Data Entry'!C5</f>
        <v>Job Name:</v>
      </c>
      <c r="D2" s="20" t="str">
        <f>'Data Entry'!D5</f>
        <v>I-26 at I-95 Interchange Improvements</v>
      </c>
      <c r="G2" s="49"/>
      <c r="H2" s="50"/>
      <c r="I2" s="50"/>
      <c r="J2" s="50"/>
      <c r="K2" s="50"/>
      <c r="L2" s="7" t="s">
        <v>76</v>
      </c>
      <c r="N2" t="s">
        <v>9</v>
      </c>
      <c r="O2" t="str">
        <f>'Data Entry'!H11</f>
        <v>29+80.13</v>
      </c>
      <c r="R2" s="21">
        <v>2</v>
      </c>
      <c r="S2" t="s">
        <v>10</v>
      </c>
    </row>
    <row r="3" spans="1:30" ht="14.25" x14ac:dyDescent="0.2">
      <c r="C3" s="7" t="str">
        <f>'Data Entry'!C6</f>
        <v>Job Location:</v>
      </c>
      <c r="D3" s="20" t="str">
        <f>'Data Entry'!D6</f>
        <v>Orangeburg County, South Carolina</v>
      </c>
      <c r="G3" s="49"/>
      <c r="H3" s="50"/>
      <c r="I3" s="50"/>
      <c r="J3" s="50"/>
      <c r="K3" s="50"/>
      <c r="L3" s="7" t="s">
        <v>77</v>
      </c>
      <c r="N3" t="s">
        <v>9</v>
      </c>
      <c r="O3" t="str">
        <f>'Data Entry'!H12</f>
        <v>RT 5.50</v>
      </c>
      <c r="R3" s="21">
        <v>3</v>
      </c>
      <c r="S3" t="s">
        <v>11</v>
      </c>
    </row>
    <row r="4" spans="1:30" ht="14.25" x14ac:dyDescent="0.2">
      <c r="C4" s="7" t="str">
        <f>'Data Entry'!C7</f>
        <v>Date:</v>
      </c>
      <c r="D4" s="23">
        <f>'Data Entry'!D7</f>
        <v>44938</v>
      </c>
      <c r="G4" s="51"/>
      <c r="H4" s="50"/>
      <c r="I4" s="52"/>
      <c r="J4" s="52"/>
      <c r="K4" s="52"/>
      <c r="L4" s="7" t="str">
        <f>'Data Entry'!C11</f>
        <v>Latitude:</v>
      </c>
      <c r="M4">
        <f>'Data Entry'!D11</f>
        <v>33.320979000000001</v>
      </c>
      <c r="N4">
        <f>'Data Entry'!E11</f>
        <v>0</v>
      </c>
      <c r="O4" s="56">
        <f>IF('Data Entry'!D11="","",'Data Entry'!D11)</f>
        <v>33.320979000000001</v>
      </c>
      <c r="R4" s="21">
        <v>4</v>
      </c>
      <c r="S4" t="s">
        <v>12</v>
      </c>
    </row>
    <row r="5" spans="1:30" ht="14.25" x14ac:dyDescent="0.2">
      <c r="C5" s="7" t="str">
        <f>'Data Entry'!C8</f>
        <v>Sounding No:</v>
      </c>
      <c r="D5" s="20" t="str">
        <f>'Data Entry'!D8</f>
        <v>DMT-4</v>
      </c>
      <c r="F5" s="8" t="s">
        <v>49</v>
      </c>
      <c r="G5">
        <f>'Data Entry'!R8</f>
        <v>0.08</v>
      </c>
      <c r="L5" s="7" t="str">
        <f>'Data Entry'!C12</f>
        <v>Longitude:</v>
      </c>
      <c r="M5">
        <f>'Data Entry'!D12</f>
        <v>-80.549757</v>
      </c>
      <c r="N5">
        <f>'Data Entry'!E12</f>
        <v>0</v>
      </c>
      <c r="O5" s="56">
        <f>IF('Data Entry'!D12="","",'Data Entry'!D12)</f>
        <v>-80.549757</v>
      </c>
      <c r="R5" s="21">
        <v>5</v>
      </c>
      <c r="S5" t="s">
        <v>13</v>
      </c>
    </row>
    <row r="6" spans="1:30" ht="14.25" x14ac:dyDescent="0.2">
      <c r="C6" s="7" t="str">
        <f>'Data Entry'!C9</f>
        <v>Ground Water Depth (ft):</v>
      </c>
      <c r="D6" s="20">
        <f>'Data Entry'!D9</f>
        <v>8.5</v>
      </c>
      <c r="F6" s="8" t="s">
        <v>51</v>
      </c>
      <c r="G6">
        <f>'Data Entry'!R9</f>
        <v>0.24</v>
      </c>
      <c r="L6" s="53" t="s">
        <v>74</v>
      </c>
      <c r="O6">
        <f>'Data Entry'!D13</f>
        <v>100.6</v>
      </c>
      <c r="R6" s="21"/>
    </row>
    <row r="7" spans="1:30" ht="12" customHeight="1" x14ac:dyDescent="0.2">
      <c r="B7" s="7"/>
      <c r="C7" s="20"/>
      <c r="R7" s="21"/>
    </row>
    <row r="8" spans="1:30" ht="18.75" customHeight="1" x14ac:dyDescent="0.3">
      <c r="A8" s="9" t="s">
        <v>14</v>
      </c>
      <c r="B8" s="9" t="s">
        <v>15</v>
      </c>
      <c r="C8" s="9" t="s">
        <v>16</v>
      </c>
      <c r="D8" s="9" t="s">
        <v>17</v>
      </c>
      <c r="E8" s="9" t="s">
        <v>18</v>
      </c>
      <c r="F8" s="9" t="s">
        <v>19</v>
      </c>
      <c r="G8" s="9" t="s">
        <v>20</v>
      </c>
      <c r="H8" s="9" t="s">
        <v>21</v>
      </c>
      <c r="I8" s="9" t="s">
        <v>21</v>
      </c>
      <c r="J8" s="12" t="s">
        <v>22</v>
      </c>
      <c r="K8" s="12" t="s">
        <v>23</v>
      </c>
      <c r="L8" s="12" t="s">
        <v>24</v>
      </c>
      <c r="M8" s="12" t="s">
        <v>23</v>
      </c>
      <c r="N8" s="12" t="s">
        <v>24</v>
      </c>
      <c r="Q8" s="9" t="s">
        <v>25</v>
      </c>
      <c r="R8" s="9"/>
      <c r="S8" s="9"/>
      <c r="T8" s="9"/>
      <c r="U8" s="9" t="s">
        <v>26</v>
      </c>
      <c r="V8" s="9" t="s">
        <v>26</v>
      </c>
      <c r="W8" s="12" t="s">
        <v>27</v>
      </c>
      <c r="X8" s="12" t="s">
        <v>28</v>
      </c>
      <c r="Z8" s="9" t="s">
        <v>29</v>
      </c>
      <c r="AA8" s="9" t="s">
        <v>25</v>
      </c>
      <c r="AB8" s="41" t="s">
        <v>30</v>
      </c>
      <c r="AC8" s="41" t="s">
        <v>31</v>
      </c>
      <c r="AD8" s="9" t="s">
        <v>29</v>
      </c>
    </row>
    <row r="9" spans="1:30" ht="16.5" thickBot="1" x14ac:dyDescent="0.35">
      <c r="A9" s="16" t="s">
        <v>32</v>
      </c>
      <c r="B9" s="16" t="s">
        <v>33</v>
      </c>
      <c r="C9" s="16" t="s">
        <v>33</v>
      </c>
      <c r="D9" s="16" t="s">
        <v>33</v>
      </c>
      <c r="E9" s="16" t="s">
        <v>33</v>
      </c>
      <c r="F9" s="16" t="s">
        <v>33</v>
      </c>
      <c r="G9" s="16" t="s">
        <v>33</v>
      </c>
      <c r="H9" s="16" t="s">
        <v>34</v>
      </c>
      <c r="I9" s="16" t="s">
        <v>33</v>
      </c>
      <c r="J9" s="16" t="s">
        <v>35</v>
      </c>
      <c r="K9" s="16" t="s">
        <v>34</v>
      </c>
      <c r="L9" s="16" t="s">
        <v>34</v>
      </c>
      <c r="M9" s="16" t="s">
        <v>33</v>
      </c>
      <c r="N9" s="16" t="s">
        <v>33</v>
      </c>
      <c r="O9" s="16" t="s">
        <v>36</v>
      </c>
      <c r="P9" s="16" t="s">
        <v>37</v>
      </c>
      <c r="Q9" s="16" t="s">
        <v>33</v>
      </c>
      <c r="R9" s="16" t="s">
        <v>38</v>
      </c>
      <c r="S9" s="16" t="s">
        <v>39</v>
      </c>
      <c r="T9" s="16" t="s">
        <v>40</v>
      </c>
      <c r="U9" s="16" t="s">
        <v>33</v>
      </c>
      <c r="V9" s="16" t="s">
        <v>33</v>
      </c>
      <c r="W9" s="16" t="s">
        <v>41</v>
      </c>
      <c r="X9" s="16" t="s">
        <v>41</v>
      </c>
      <c r="Y9" s="16" t="s">
        <v>42</v>
      </c>
      <c r="Z9" s="16" t="s">
        <v>33</v>
      </c>
      <c r="AA9" s="16" t="s">
        <v>43</v>
      </c>
      <c r="AB9" s="16" t="s">
        <v>34</v>
      </c>
      <c r="AC9" s="16" t="s">
        <v>34</v>
      </c>
      <c r="AD9" s="16" t="s">
        <v>43</v>
      </c>
    </row>
    <row r="10" spans="1:30" ht="13.5" thickTop="1" x14ac:dyDescent="0.2">
      <c r="A10" s="13">
        <f>'Data Entry'!B17</f>
        <v>1.0171100078225137</v>
      </c>
      <c r="B10" s="9">
        <f>'Data Entry'!C17</f>
        <v>0.61</v>
      </c>
      <c r="C10" s="9">
        <f>'Data Entry'!D17</f>
        <v>4.43</v>
      </c>
      <c r="D10" s="9" t="str">
        <f>IF('Data Entry'!E17="","",'Data Entry'!E17)</f>
        <v/>
      </c>
      <c r="E10" s="13">
        <f>IF('Data Entry'!J17=-99,"",'Data Entry'!J17)</f>
        <v>0.5149999999999999</v>
      </c>
      <c r="F10" s="9">
        <f>IF('Data Entry'!K17=-99,"",'Data Entry'!K17)</f>
        <v>4.1899999999999995</v>
      </c>
      <c r="G10" s="11" t="str">
        <f>IF('Data Entry'!L17=-99,"",'Data Entry'!L17)</f>
        <v/>
      </c>
      <c r="H10" s="14">
        <f>'Data Entry'!M17</f>
        <v>0</v>
      </c>
      <c r="I10" s="14">
        <f>'Data Entry'!N17</f>
        <v>0</v>
      </c>
      <c r="J10" s="14">
        <f>'Data Entry'!O17</f>
        <v>102.73722806382528</v>
      </c>
      <c r="K10" s="14">
        <f>'Data Entry'!P17</f>
        <v>104.4950628396607</v>
      </c>
      <c r="L10" s="14">
        <f>'Data Entry'!Q17</f>
        <v>104.4950628396607</v>
      </c>
      <c r="M10">
        <f>'Data Entry'!R17</f>
        <v>5.0032588717314828E-2</v>
      </c>
      <c r="N10">
        <f>'Data Entry'!S17</f>
        <v>5.0032588717314828E-2</v>
      </c>
      <c r="O10" s="11">
        <f>IF('Data Entry'!T17=-99,"",'Data Entry'!T17)</f>
        <v>7.1359223300970882</v>
      </c>
      <c r="P10" s="13">
        <f>IF('Data Entry'!U17=-99,"",'Data Entry'!U17)</f>
        <v>10.29329109692406</v>
      </c>
      <c r="Q10" s="14">
        <f>IF('Data Entry'!V17=-99,"",'Data Entry'!V17)</f>
        <v>127.52250000000001</v>
      </c>
      <c r="R10" s="13" t="str">
        <f>IF('Data Entry'!W17=-99,"",'Data Entry'!W17)</f>
        <v/>
      </c>
      <c r="S10" s="13" t="str">
        <f>IF('Data Entry'!X17=-99,"",'Data Entry'!X17)</f>
        <v/>
      </c>
      <c r="T10" s="13" t="str">
        <f>IF('Data Entry'!Y17=-99,"",'Data Entry'!Y17)</f>
        <v/>
      </c>
      <c r="U10" s="13">
        <f>IF('Data Entry'!Z17=-1,"",'Data Entry'!Z17)</f>
        <v>-99</v>
      </c>
      <c r="V10" s="13">
        <f>IF('Data Entry'!AA17=-1,"",'Data Entry'!AA17)</f>
        <v>-99</v>
      </c>
      <c r="W10" s="13">
        <f>IF('Data Entry'!AB17=-99,"",'Data Entry'!AB17)</f>
        <v>40.63023327149287</v>
      </c>
      <c r="X10" s="13" t="e">
        <f>IF('Data Entry'!#REF!=-99,"",'Data Entry'!#REF!)</f>
        <v>#REF!</v>
      </c>
      <c r="Y10" s="11">
        <f>IF('Data Entry'!AC17=-99,"",'Data Entry'!AC17)</f>
        <v>2.5273682757023663</v>
      </c>
      <c r="Z10" s="14">
        <f>'Data Entry'!AD17</f>
        <v>322.29632093825501</v>
      </c>
      <c r="AA10" s="14">
        <f>IF('Data Entry'!AE17=-99,"",'Data Entry'!AE17)</f>
        <v>266.33584215000002</v>
      </c>
      <c r="AB10" s="14" t="str">
        <f>IF('Data Entry'!AF17=-99,"",'Data Entry'!AF17)</f>
        <v/>
      </c>
      <c r="AC10" s="14" t="str">
        <f>IF('Data Entry'!AG17=-99,"",'Data Entry'!AG17)</f>
        <v/>
      </c>
      <c r="AD10" s="14">
        <f>IF('Data Entry'!AH17=-99,"",'Data Entry'!AH17)</f>
        <v>673.12875813238315</v>
      </c>
    </row>
    <row r="11" spans="1:30" x14ac:dyDescent="0.2">
      <c r="A11" s="13">
        <f>'Data Entry'!B18</f>
        <v>2.0014100469350815</v>
      </c>
      <c r="B11" s="9">
        <f>'Data Entry'!C18</f>
        <v>5.96</v>
      </c>
      <c r="C11" s="9">
        <f>'Data Entry'!D18</f>
        <v>20.82</v>
      </c>
      <c r="D11" s="9" t="str">
        <f>IF('Data Entry'!E18="","",'Data Entry'!E18)</f>
        <v/>
      </c>
      <c r="E11" s="13">
        <f>IF('Data Entry'!J18=-99,"",'Data Entry'!J18)</f>
        <v>5.3130000000000006</v>
      </c>
      <c r="F11" s="9">
        <f>IF('Data Entry'!K18=-99,"",'Data Entry'!K18)</f>
        <v>20.580000000000002</v>
      </c>
      <c r="G11" s="11" t="str">
        <f>IF('Data Entry'!L18=-99,"",'Data Entry'!L18)</f>
        <v/>
      </c>
      <c r="H11" s="14">
        <f>'Data Entry'!M18</f>
        <v>0</v>
      </c>
      <c r="I11" s="14">
        <f>'Data Entry'!N18</f>
        <v>0</v>
      </c>
      <c r="J11" s="14">
        <f>'Data Entry'!O18</f>
        <v>123.97362247964786</v>
      </c>
      <c r="K11" s="14">
        <f>'Data Entry'!P18</f>
        <v>226.52230429530482</v>
      </c>
      <c r="L11" s="14">
        <f>'Data Entry'!Q18</f>
        <v>226.52230429530482</v>
      </c>
      <c r="M11">
        <f>'Data Entry'!R18</f>
        <v>0.10845964372016088</v>
      </c>
      <c r="N11">
        <f>'Data Entry'!S18</f>
        <v>0.10845964372016088</v>
      </c>
      <c r="O11" s="11">
        <f>IF('Data Entry'!T18=-99,"",'Data Entry'!T18)</f>
        <v>2.8735177865612647</v>
      </c>
      <c r="P11" s="13">
        <f>IF('Data Entry'!U18=-99,"",'Data Entry'!U18)</f>
        <v>48.985962130838168</v>
      </c>
      <c r="Q11" s="14">
        <f>IF('Data Entry'!V18=-99,"",'Data Entry'!V18)</f>
        <v>529.76490000000013</v>
      </c>
      <c r="R11" s="13" t="str">
        <f>IF('Data Entry'!W18=-99,"",'Data Entry'!W18)</f>
        <v/>
      </c>
      <c r="S11" s="13" t="str">
        <f>IF('Data Entry'!X18=-99,"",'Data Entry'!X18)</f>
        <v/>
      </c>
      <c r="T11" s="13" t="str">
        <f>IF('Data Entry'!Y18=-99,"",'Data Entry'!Y18)</f>
        <v/>
      </c>
      <c r="U11" s="13">
        <f>IF('Data Entry'!Z18=-1,"",'Data Entry'!Z18)</f>
        <v>-99</v>
      </c>
      <c r="V11" s="13">
        <f>IF('Data Entry'!AA18=-1,"",'Data Entry'!AA18)</f>
        <v>-99</v>
      </c>
      <c r="W11" s="13">
        <f>IF('Data Entry'!AB18=-99,"",'Data Entry'!AB18)</f>
        <v>46.676727450693257</v>
      </c>
      <c r="X11" s="13" t="e">
        <f>IF('Data Entry'!#REF!=-99,"",'Data Entry'!#REF!)</f>
        <v>#REF!</v>
      </c>
      <c r="Y11" s="11">
        <f>IF('Data Entry'!AC18=-99,"",'Data Entry'!AC18)</f>
        <v>4.0043561804863401</v>
      </c>
      <c r="Z11" s="14">
        <f>'Data Entry'!AD18</f>
        <v>2121.3673515197283</v>
      </c>
      <c r="AA11" s="14">
        <f>IF('Data Entry'!AE18=-99,"",'Data Entry'!AE18)</f>
        <v>1106.4351842460001</v>
      </c>
      <c r="AB11" s="14" t="str">
        <f>IF('Data Entry'!AF18=-99,"",'Data Entry'!AF18)</f>
        <v/>
      </c>
      <c r="AC11" s="14" t="str">
        <f>IF('Data Entry'!AG18=-99,"",'Data Entry'!AG18)</f>
        <v/>
      </c>
      <c r="AD11" s="14">
        <f>IF('Data Entry'!AH18=-99,"",'Data Entry'!AH18)</f>
        <v>4430.5605683430131</v>
      </c>
    </row>
    <row r="12" spans="1:30" x14ac:dyDescent="0.2">
      <c r="A12" s="13">
        <f>'Data Entry'!B19</f>
        <v>3.018520054757595</v>
      </c>
      <c r="B12" s="9">
        <f>'Data Entry'!C19</f>
        <v>7.86</v>
      </c>
      <c r="C12" s="9">
        <f>'Data Entry'!D19</f>
        <v>21.55</v>
      </c>
      <c r="D12" s="9" t="str">
        <f>IF('Data Entry'!E19="","",'Data Entry'!E19)</f>
        <v/>
      </c>
      <c r="E12" s="13">
        <f>IF('Data Entry'!J19=-99,"",'Data Entry'!J19)</f>
        <v>7.2715000000000014</v>
      </c>
      <c r="F12" s="9">
        <f>IF('Data Entry'!K19=-99,"",'Data Entry'!K19)</f>
        <v>21.310000000000002</v>
      </c>
      <c r="G12" s="11" t="str">
        <f>IF('Data Entry'!L19=-99,"",'Data Entry'!L19)</f>
        <v/>
      </c>
      <c r="H12" s="14">
        <f>'Data Entry'!M19</f>
        <v>0</v>
      </c>
      <c r="I12" s="14">
        <f>'Data Entry'!N19</f>
        <v>0</v>
      </c>
      <c r="J12" s="14">
        <f>'Data Entry'!O19</f>
        <v>125.40702087832108</v>
      </c>
      <c r="K12" s="14">
        <f>'Data Entry'!P19</f>
        <v>354.07504028185207</v>
      </c>
      <c r="L12" s="14">
        <f>'Data Entry'!Q19</f>
        <v>354.07504028185207</v>
      </c>
      <c r="M12">
        <f>'Data Entry'!R19</f>
        <v>0.16953232415077138</v>
      </c>
      <c r="N12">
        <f>'Data Entry'!S19</f>
        <v>0.16953232415077138</v>
      </c>
      <c r="O12" s="11">
        <f>IF('Data Entry'!T19=-99,"",'Data Entry'!T19)</f>
        <v>1.9306195420477203</v>
      </c>
      <c r="P12" s="13">
        <f>IF('Data Entry'!U19=-99,"",'Data Entry'!U19)</f>
        <v>42.891525474122489</v>
      </c>
      <c r="Q12" s="14">
        <f>IF('Data Entry'!V19=-99,"",'Data Entry'!V19)</f>
        <v>487.13595000000009</v>
      </c>
      <c r="R12" s="13" t="str">
        <f>IF('Data Entry'!W19=-99,"",'Data Entry'!W19)</f>
        <v/>
      </c>
      <c r="S12" s="13" t="str">
        <f>IF('Data Entry'!X19=-99,"",'Data Entry'!X19)</f>
        <v/>
      </c>
      <c r="T12" s="13" t="str">
        <f>IF('Data Entry'!Y19=-99,"",'Data Entry'!Y19)</f>
        <v/>
      </c>
      <c r="U12" s="13">
        <f>IF('Data Entry'!Z19=-1,"",'Data Entry'!Z19)</f>
        <v>-99</v>
      </c>
      <c r="V12" s="13">
        <f>IF('Data Entry'!AA19=-1,"",'Data Entry'!AA19)</f>
        <v>-99</v>
      </c>
      <c r="W12" s="13">
        <f>IF('Data Entry'!AB19=-99,"",'Data Entry'!AB19)</f>
        <v>46.236886743050285</v>
      </c>
      <c r="X12" s="13" t="e">
        <f>IF('Data Entry'!#REF!=-99,"",'Data Entry'!#REF!)</f>
        <v>#REF!</v>
      </c>
      <c r="Y12" s="11">
        <f>IF('Data Entry'!AC19=-99,"",'Data Entry'!AC19)</f>
        <v>3.878569853806606</v>
      </c>
      <c r="Z12" s="14">
        <f>'Data Entry'!AD19</f>
        <v>1889.3908103754425</v>
      </c>
      <c r="AA12" s="14">
        <f>IF('Data Entry'!AE19=-99,"",'Data Entry'!AE19)</f>
        <v>1017.4029170130002</v>
      </c>
      <c r="AB12" s="14" t="str">
        <f>IF('Data Entry'!AF19=-99,"",'Data Entry'!AF19)</f>
        <v/>
      </c>
      <c r="AC12" s="14" t="str">
        <f>IF('Data Entry'!AG19=-99,"",'Data Entry'!AG19)</f>
        <v/>
      </c>
      <c r="AD12" s="14">
        <f>IF('Data Entry'!AH19=-99,"",'Data Entry'!AH19)</f>
        <v>3946.0682831015265</v>
      </c>
    </row>
    <row r="13" spans="1:30" x14ac:dyDescent="0.2">
      <c r="A13" s="13">
        <f>'Data Entry'!B20</f>
        <v>4.0356300625801085</v>
      </c>
      <c r="B13" s="9">
        <f>'Data Entry'!C20</f>
        <v>3.35</v>
      </c>
      <c r="C13" s="9">
        <f>'Data Entry'!D20</f>
        <v>8.84</v>
      </c>
      <c r="D13" s="9" t="str">
        <f>IF('Data Entry'!E20="","",'Data Entry'!E20)</f>
        <v/>
      </c>
      <c r="E13" s="13">
        <f>IF('Data Entry'!J20=-99,"",'Data Entry'!J20)</f>
        <v>3.1715</v>
      </c>
      <c r="F13" s="9">
        <f>IF('Data Entry'!K20=-99,"",'Data Entry'!K20)</f>
        <v>8.6</v>
      </c>
      <c r="G13" s="11" t="str">
        <f>IF('Data Entry'!L20=-99,"",'Data Entry'!L20)</f>
        <v/>
      </c>
      <c r="H13" s="14">
        <f>'Data Entry'!M20</f>
        <v>0</v>
      </c>
      <c r="I13" s="14">
        <f>'Data Entry'!N20</f>
        <v>0</v>
      </c>
      <c r="J13" s="14">
        <f>'Data Entry'!O20</f>
        <v>114.72863939964705</v>
      </c>
      <c r="K13" s="14">
        <f>'Data Entry'!P20</f>
        <v>470.76668759909342</v>
      </c>
      <c r="L13" s="14">
        <f>'Data Entry'!Q20</f>
        <v>470.76668759909342</v>
      </c>
      <c r="M13">
        <f>'Data Entry'!R20</f>
        <v>0.22540467867462122</v>
      </c>
      <c r="N13">
        <f>'Data Entry'!S20</f>
        <v>0.22540467867462122</v>
      </c>
      <c r="O13" s="11">
        <f>IF('Data Entry'!T20=-99,"",'Data Entry'!T20)</f>
        <v>1.7116506384991328</v>
      </c>
      <c r="P13" s="13">
        <f>IF('Data Entry'!U20=-99,"",'Data Entry'!U20)</f>
        <v>14.070249200896848</v>
      </c>
      <c r="Q13" s="14">
        <f>IF('Data Entry'!V20=-99,"",'Data Entry'!V20)</f>
        <v>188.36895000000001</v>
      </c>
      <c r="R13" s="13" t="str">
        <f>IF('Data Entry'!W20=-99,"",'Data Entry'!W20)</f>
        <v/>
      </c>
      <c r="S13" s="13" t="str">
        <f>IF('Data Entry'!X20=-99,"",'Data Entry'!X20)</f>
        <v/>
      </c>
      <c r="T13" s="13" t="str">
        <f>IF('Data Entry'!Y20=-99,"",'Data Entry'!Y20)</f>
        <v/>
      </c>
      <c r="U13" s="13">
        <f>IF('Data Entry'!Z20=-1,"",'Data Entry'!Z20)</f>
        <v>-99</v>
      </c>
      <c r="V13" s="13">
        <f>IF('Data Entry'!AA20=-1,"",'Data Entry'!AA20)</f>
        <v>-99</v>
      </c>
      <c r="W13" s="13" t="str">
        <f>IF('Data Entry'!AB20=-99,"",'Data Entry'!AB20)</f>
        <v/>
      </c>
      <c r="X13" s="13" t="e">
        <f>IF('Data Entry'!#REF!=-99,"",'Data Entry'!#REF!)</f>
        <v>#REF!</v>
      </c>
      <c r="Y13" s="11">
        <f>IF('Data Entry'!AC20=-99,"",'Data Entry'!AC20)</f>
        <v>2.8232979008400712</v>
      </c>
      <c r="Z13" s="14">
        <f>'Data Entry'!AD20</f>
        <v>531.82166111844833</v>
      </c>
      <c r="AA13" s="14">
        <f>IF('Data Entry'!AE20=-99,"",'Data Entry'!AE20)</f>
        <v>393.41608683300001</v>
      </c>
      <c r="AB13" s="14" t="str">
        <f>IF('Data Entry'!AF20=-99,"",'Data Entry'!AF20)</f>
        <v/>
      </c>
      <c r="AC13" s="14" t="str">
        <f>IF('Data Entry'!AG20=-99,"",'Data Entry'!AG20)</f>
        <v/>
      </c>
      <c r="AD13" s="14">
        <f>IF('Data Entry'!AH20=-99,"",'Data Entry'!AH20)</f>
        <v>1110.7308121123242</v>
      </c>
    </row>
    <row r="14" spans="1:30" x14ac:dyDescent="0.2">
      <c r="A14" s="13">
        <f>'Data Entry'!B21</f>
        <v>5.0527398748397827</v>
      </c>
      <c r="B14" s="9">
        <f>'Data Entry'!C21</f>
        <v>1.77</v>
      </c>
      <c r="C14" s="9">
        <f>'Data Entry'!D21</f>
        <v>6.17</v>
      </c>
      <c r="D14" s="9" t="str">
        <f>IF('Data Entry'!E21="","",'Data Entry'!E21)</f>
        <v/>
      </c>
      <c r="E14" s="13">
        <f>IF('Data Entry'!J21=-99,"",'Data Entry'!J21)</f>
        <v>1.6460000000000001</v>
      </c>
      <c r="F14" s="9">
        <f>IF('Data Entry'!K21=-99,"",'Data Entry'!K21)</f>
        <v>5.93</v>
      </c>
      <c r="G14" s="11" t="str">
        <f>IF('Data Entry'!L21=-99,"",'Data Entry'!L21)</f>
        <v/>
      </c>
      <c r="H14" s="14">
        <f>'Data Entry'!M21</f>
        <v>0</v>
      </c>
      <c r="I14" s="14">
        <f>'Data Entry'!N21</f>
        <v>0</v>
      </c>
      <c r="J14" s="14">
        <f>'Data Entry'!O21</f>
        <v>109.72070259686205</v>
      </c>
      <c r="K14" s="14">
        <f>'Data Entry'!P21</f>
        <v>582.36469081838732</v>
      </c>
      <c r="L14" s="14">
        <f>'Data Entry'!Q21</f>
        <v>582.36469081838732</v>
      </c>
      <c r="M14">
        <f>'Data Entry'!R21</f>
        <v>0.27883817921533094</v>
      </c>
      <c r="N14">
        <f>'Data Entry'!S21</f>
        <v>0.27883817921533094</v>
      </c>
      <c r="O14" s="11">
        <f>IF('Data Entry'!T21=-99,"",'Data Entry'!T21)</f>
        <v>2.6026731470230859</v>
      </c>
      <c r="P14" s="13">
        <f>IF('Data Entry'!U21=-99,"",'Data Entry'!U21)</f>
        <v>5.9030653715784291</v>
      </c>
      <c r="Q14" s="14">
        <f>IF('Data Entry'!V21=-99,"",'Data Entry'!V21)</f>
        <v>148.65479999999999</v>
      </c>
      <c r="R14" s="13" t="str">
        <f>IF('Data Entry'!W21=-99,"",'Data Entry'!W21)</f>
        <v/>
      </c>
      <c r="S14" s="13" t="str">
        <f>IF('Data Entry'!X21=-99,"",'Data Entry'!X21)</f>
        <v/>
      </c>
      <c r="T14" s="13" t="str">
        <f>IF('Data Entry'!Y21=-99,"",'Data Entry'!Y21)</f>
        <v/>
      </c>
      <c r="U14" s="13">
        <f>IF('Data Entry'!Z21=-1,"",'Data Entry'!Z21)</f>
        <v>-99</v>
      </c>
      <c r="V14" s="13">
        <f>IF('Data Entry'!AA21=-1,"",'Data Entry'!AA21)</f>
        <v>-99</v>
      </c>
      <c r="W14" s="13">
        <f>IF('Data Entry'!AB21=-99,"",'Data Entry'!AB21)</f>
        <v>38.009155480105548</v>
      </c>
      <c r="X14" s="13" t="e">
        <f>IF('Data Entry'!#REF!=-99,"",'Data Entry'!#REF!)</f>
        <v>#REF!</v>
      </c>
      <c r="Y14" s="11">
        <f>IF('Data Entry'!AC21=-99,"",'Data Entry'!AC21)</f>
        <v>2.0285116324515515</v>
      </c>
      <c r="Z14" s="14">
        <f>'Data Entry'!AD21</f>
        <v>301.54799101975891</v>
      </c>
      <c r="AA14" s="14">
        <f>IF('Data Entry'!AE21=-99,"",'Data Entry'!AE21)</f>
        <v>310.47149599199997</v>
      </c>
      <c r="AB14" s="14" t="str">
        <f>IF('Data Entry'!AF21=-99,"",'Data Entry'!AF21)</f>
        <v/>
      </c>
      <c r="AC14" s="14" t="str">
        <f>IF('Data Entry'!AG21=-99,"",'Data Entry'!AG21)</f>
        <v/>
      </c>
      <c r="AD14" s="14">
        <f>IF('Data Entry'!AH21=-99,"",'Data Entry'!AH21)</f>
        <v>629.79504116440728</v>
      </c>
    </row>
    <row r="15" spans="1:30" x14ac:dyDescent="0.2">
      <c r="A15" s="13">
        <f>'Data Entry'!B22</f>
        <v>6.0698500782251363</v>
      </c>
      <c r="B15" s="9">
        <f>'Data Entry'!C22</f>
        <v>1.1100000000000001</v>
      </c>
      <c r="C15" s="9">
        <f>'Data Entry'!D22</f>
        <v>5.83</v>
      </c>
      <c r="D15" s="9" t="str">
        <f>IF('Data Entry'!E22="","",'Data Entry'!E22)</f>
        <v/>
      </c>
      <c r="E15" s="13">
        <f>IF('Data Entry'!J22=-99,"",'Data Entry'!J22)</f>
        <v>0.9700000000000002</v>
      </c>
      <c r="F15" s="9">
        <f>IF('Data Entry'!K22=-99,"",'Data Entry'!K22)</f>
        <v>5.59</v>
      </c>
      <c r="G15" s="11" t="str">
        <f>IF('Data Entry'!L22=-99,"",'Data Entry'!L22)</f>
        <v/>
      </c>
      <c r="H15" s="14">
        <f>'Data Entry'!M22</f>
        <v>0</v>
      </c>
      <c r="I15" s="14">
        <f>'Data Entry'!N22</f>
        <v>0</v>
      </c>
      <c r="J15" s="14">
        <f>'Data Entry'!O22</f>
        <v>107.26185434585975</v>
      </c>
      <c r="K15" s="14">
        <f>'Data Entry'!P22</f>
        <v>691.46181730759486</v>
      </c>
      <c r="L15" s="14">
        <f>'Data Entry'!Q22</f>
        <v>691.46181730759486</v>
      </c>
      <c r="M15">
        <f>'Data Entry'!R22</f>
        <v>0.33107425153820125</v>
      </c>
      <c r="N15">
        <f>'Data Entry'!S22</f>
        <v>0.33107425153820125</v>
      </c>
      <c r="O15" s="11">
        <f>IF('Data Entry'!T22=-99,"",'Data Entry'!T22)</f>
        <v>4.7628865979381425</v>
      </c>
      <c r="P15" s="13">
        <f>IF('Data Entry'!U22=-99,"",'Data Entry'!U22)</f>
        <v>2.9298563554649495</v>
      </c>
      <c r="Q15" s="14">
        <f>IF('Data Entry'!V22=-99,"",'Data Entry'!V22)</f>
        <v>160.31399999999999</v>
      </c>
      <c r="R15" s="13" t="str">
        <f>IF('Data Entry'!W22=-99,"",'Data Entry'!W22)</f>
        <v/>
      </c>
      <c r="S15" s="13" t="str">
        <f>IF('Data Entry'!X22=-99,"",'Data Entry'!X22)</f>
        <v/>
      </c>
      <c r="T15" s="13" t="str">
        <f>IF('Data Entry'!Y22=-99,"",'Data Entry'!Y22)</f>
        <v/>
      </c>
      <c r="U15" s="13">
        <f>IF('Data Entry'!Z22=-1,"",'Data Entry'!Z22)</f>
        <v>-99</v>
      </c>
      <c r="V15" s="13">
        <f>IF('Data Entry'!AA22=-1,"",'Data Entry'!AA22)</f>
        <v>-99</v>
      </c>
      <c r="W15" s="13">
        <f>IF('Data Entry'!AB22=-99,"",'Data Entry'!AB22)</f>
        <v>34.358270855952647</v>
      </c>
      <c r="X15" s="13" t="e">
        <f>IF('Data Entry'!#REF!=-99,"",'Data Entry'!#REF!)</f>
        <v>#REF!</v>
      </c>
      <c r="Y15" s="11">
        <f>IF('Data Entry'!AC22=-99,"",'Data Entry'!AC22)</f>
        <v>1.4336926567094612</v>
      </c>
      <c r="Z15" s="14">
        <f>'Data Entry'!AD22</f>
        <v>229.84100456772055</v>
      </c>
      <c r="AA15" s="14">
        <f>IF('Data Entry'!AE22=-99,"",'Data Entry'!AE22)</f>
        <v>334.82220155999994</v>
      </c>
      <c r="AB15" s="14" t="str">
        <f>IF('Data Entry'!AF22=-99,"",'Data Entry'!AF22)</f>
        <v/>
      </c>
      <c r="AC15" s="14" t="str">
        <f>IF('Data Entry'!AG22=-99,"",'Data Entry'!AG22)</f>
        <v/>
      </c>
      <c r="AD15" s="14">
        <f>IF('Data Entry'!AH22=-99,"",'Data Entry'!AH22)</f>
        <v>480.03213167986706</v>
      </c>
    </row>
    <row r="16" spans="1:30" x14ac:dyDescent="0.2">
      <c r="A16" s="13">
        <f>'Data Entry'!B23</f>
        <v>7.0869602816104891</v>
      </c>
      <c r="B16" s="9">
        <f>'Data Entry'!C23</f>
        <v>1.22</v>
      </c>
      <c r="C16" s="9">
        <f>'Data Entry'!D23</f>
        <v>5.36</v>
      </c>
      <c r="D16" s="9" t="str">
        <f>IF('Data Entry'!E23="","",'Data Entry'!E23)</f>
        <v/>
      </c>
      <c r="E16" s="13">
        <f>IF('Data Entry'!J23=-99,"",'Data Entry'!J23)</f>
        <v>1.1090000000000002</v>
      </c>
      <c r="F16" s="9">
        <f>IF('Data Entry'!K23=-99,"",'Data Entry'!K23)</f>
        <v>5.12</v>
      </c>
      <c r="G16" s="11" t="str">
        <f>IF('Data Entry'!L23=-99,"",'Data Entry'!L23)</f>
        <v/>
      </c>
      <c r="H16" s="14">
        <f>'Data Entry'!M23</f>
        <v>0</v>
      </c>
      <c r="I16" s="14">
        <f>'Data Entry'!N23</f>
        <v>0</v>
      </c>
      <c r="J16" s="14">
        <f>'Data Entry'!O23</f>
        <v>107.22198071580986</v>
      </c>
      <c r="K16" s="14">
        <f>'Data Entry'!P23</f>
        <v>800.51838792083254</v>
      </c>
      <c r="L16" s="14">
        <f>'Data Entry'!Q23</f>
        <v>800.51838792083254</v>
      </c>
      <c r="M16">
        <f>'Data Entry'!R23</f>
        <v>0.38329090557079709</v>
      </c>
      <c r="N16">
        <f>'Data Entry'!S23</f>
        <v>0.38329090557079709</v>
      </c>
      <c r="O16" s="11">
        <f>IF('Data Entry'!T23=-99,"",'Data Entry'!T23)</f>
        <v>3.6167718665464377</v>
      </c>
      <c r="P16" s="13">
        <f>IF('Data Entry'!U23=-99,"",'Data Entry'!U23)</f>
        <v>2.8933637189968717</v>
      </c>
      <c r="Q16" s="14">
        <f>IF('Data Entry'!V23=-99,"",'Data Entry'!V23)</f>
        <v>139.18170000000001</v>
      </c>
      <c r="R16" s="13" t="str">
        <f>IF('Data Entry'!W23=-99,"",'Data Entry'!W23)</f>
        <v/>
      </c>
      <c r="S16" s="13" t="str">
        <f>IF('Data Entry'!X23=-99,"",'Data Entry'!X23)</f>
        <v/>
      </c>
      <c r="T16" s="13" t="str">
        <f>IF('Data Entry'!Y23=-99,"",'Data Entry'!Y23)</f>
        <v/>
      </c>
      <c r="U16" s="13">
        <f>IF('Data Entry'!Z23=-1,"",'Data Entry'!Z23)</f>
        <v>-99</v>
      </c>
      <c r="V16" s="13">
        <f>IF('Data Entry'!AA23=-1,"",'Data Entry'!AA23)</f>
        <v>-99</v>
      </c>
      <c r="W16" s="13">
        <f>IF('Data Entry'!AB23=-99,"",'Data Entry'!AB23)</f>
        <v>34.289409467615314</v>
      </c>
      <c r="X16" s="13" t="e">
        <f>IF('Data Entry'!#REF!=-99,"",'Data Entry'!#REF!)</f>
        <v>#REF!</v>
      </c>
      <c r="Y16" s="11">
        <f>IF('Data Entry'!AC23=-99,"",'Data Entry'!AC23)</f>
        <v>1.4228060627500949</v>
      </c>
      <c r="Z16" s="14">
        <f>'Data Entry'!AD23</f>
        <v>198.02856658386489</v>
      </c>
      <c r="AA16" s="14">
        <f>IF('Data Entry'!AE23=-99,"",'Data Entry'!AE23)</f>
        <v>290.68654771800004</v>
      </c>
      <c r="AB16" s="14" t="str">
        <f>IF('Data Entry'!AF23=-99,"",'Data Entry'!AF23)</f>
        <v/>
      </c>
      <c r="AC16" s="14" t="str">
        <f>IF('Data Entry'!AG23=-99,"",'Data Entry'!AG23)</f>
        <v/>
      </c>
      <c r="AD16" s="14">
        <f>IF('Data Entry'!AH23=-99,"",'Data Entry'!AH23)</f>
        <v>413.59058245306517</v>
      </c>
    </row>
    <row r="17" spans="1:30" x14ac:dyDescent="0.2">
      <c r="A17" s="13">
        <f>'Data Entry'!B24</f>
        <v>8.1040700938701633</v>
      </c>
      <c r="B17" s="9">
        <f>'Data Entry'!C24</f>
        <v>1.1000000000000001</v>
      </c>
      <c r="C17" s="9">
        <f>'Data Entry'!D24</f>
        <v>5.33</v>
      </c>
      <c r="D17" s="9" t="str">
        <f>IF('Data Entry'!E24="","",'Data Entry'!E24)</f>
        <v/>
      </c>
      <c r="E17" s="13">
        <f>IF('Data Entry'!J24=-99,"",'Data Entry'!J24)</f>
        <v>0.98450000000000037</v>
      </c>
      <c r="F17" s="9">
        <f>IF('Data Entry'!K24=-99,"",'Data Entry'!K24)</f>
        <v>5.09</v>
      </c>
      <c r="G17" s="11" t="str">
        <f>IF('Data Entry'!L24=-99,"",'Data Entry'!L24)</f>
        <v/>
      </c>
      <c r="H17" s="14">
        <f>'Data Entry'!M24</f>
        <v>0</v>
      </c>
      <c r="I17" s="14">
        <f>'Data Entry'!N24</f>
        <v>0</v>
      </c>
      <c r="J17" s="14">
        <f>'Data Entry'!O24</f>
        <v>106.70965213511481</v>
      </c>
      <c r="K17" s="14">
        <f>'Data Entry'!P24</f>
        <v>909.05382217027432</v>
      </c>
      <c r="L17" s="14">
        <f>'Data Entry'!Q24</f>
        <v>909.05382217027432</v>
      </c>
      <c r="M17">
        <f>'Data Entry'!R24</f>
        <v>0.43525803775377742</v>
      </c>
      <c r="N17">
        <f>'Data Entry'!S24</f>
        <v>0.43525803775377742</v>
      </c>
      <c r="O17" s="11">
        <f>IF('Data Entry'!T24=-99,"",'Data Entry'!T24)</f>
        <v>4.170137125444386</v>
      </c>
      <c r="P17" s="13">
        <f>IF('Data Entry'!U24=-99,"",'Data Entry'!U24)</f>
        <v>2.2618766676445055</v>
      </c>
      <c r="Q17" s="14">
        <f>IF('Data Entry'!V24=-99,"",'Data Entry'!V24)</f>
        <v>142.46084999999999</v>
      </c>
      <c r="R17" s="13" t="str">
        <f>IF('Data Entry'!W24=-99,"",'Data Entry'!W24)</f>
        <v/>
      </c>
      <c r="S17" s="13" t="str">
        <f>IF('Data Entry'!X24=-99,"",'Data Entry'!X24)</f>
        <v/>
      </c>
      <c r="T17" s="13" t="str">
        <f>IF('Data Entry'!Y24=-99,"",'Data Entry'!Y24)</f>
        <v/>
      </c>
      <c r="U17" s="13">
        <f>IF('Data Entry'!Z24=-1,"",'Data Entry'!Z24)</f>
        <v>-99</v>
      </c>
      <c r="V17" s="13">
        <f>IF('Data Entry'!AA24=-1,"",'Data Entry'!AA24)</f>
        <v>-99</v>
      </c>
      <c r="W17" s="13">
        <f>IF('Data Entry'!AB24=-99,"",'Data Entry'!AB24)</f>
        <v>32.911384988513355</v>
      </c>
      <c r="X17" s="13" t="e">
        <f>IF('Data Entry'!#REF!=-99,"",'Data Entry'!#REF!)</f>
        <v>#REF!</v>
      </c>
      <c r="Y17" s="11">
        <f>IF('Data Entry'!AC24=-99,"",'Data Entry'!AC24)</f>
        <v>1.2089378413011578</v>
      </c>
      <c r="Z17" s="14">
        <f>'Data Entry'!AD24</f>
        <v>172.22631246892803</v>
      </c>
      <c r="AA17" s="14">
        <f>IF('Data Entry'!AE24=-99,"",'Data Entry'!AE24)</f>
        <v>297.53518365899998</v>
      </c>
      <c r="AB17" s="14" t="str">
        <f>IF('Data Entry'!AF24=-99,"",'Data Entry'!AF24)</f>
        <v/>
      </c>
      <c r="AC17" s="14" t="str">
        <f>IF('Data Entry'!AG24=-99,"",'Data Entry'!AG24)</f>
        <v/>
      </c>
      <c r="AD17" s="14">
        <f>IF('Data Entry'!AH24=-99,"",'Data Entry'!AH24)</f>
        <v>359.70154264385491</v>
      </c>
    </row>
    <row r="18" spans="1:30" x14ac:dyDescent="0.2">
      <c r="A18" s="13">
        <f>'Data Entry'!B25</f>
        <v>9.1211799061298375</v>
      </c>
      <c r="B18" s="9">
        <f>'Data Entry'!C25</f>
        <v>3.23</v>
      </c>
      <c r="C18" s="9">
        <f>'Data Entry'!D25</f>
        <v>4.84</v>
      </c>
      <c r="D18" s="9" t="str">
        <f>IF('Data Entry'!E25="","",'Data Entry'!E25)</f>
        <v/>
      </c>
      <c r="E18" s="13">
        <f>IF('Data Entry'!J25=-99,"",'Data Entry'!J25)</f>
        <v>3.2455000000000003</v>
      </c>
      <c r="F18" s="9">
        <f>IF('Data Entry'!K25=-99,"",'Data Entry'!K25)</f>
        <v>4.5999999999999996</v>
      </c>
      <c r="G18" s="11" t="str">
        <f>IF('Data Entry'!L25=-99,"",'Data Entry'!L25)</f>
        <v/>
      </c>
      <c r="H18" s="14">
        <f>'Data Entry'!M25</f>
        <v>38.761626142501861</v>
      </c>
      <c r="I18" s="14">
        <f>'Data Entry'!N25</f>
        <v>1.8559197402253182E-2</v>
      </c>
      <c r="J18" s="14">
        <f>'Data Entry'!O25</f>
        <v>107.12802926840334</v>
      </c>
      <c r="K18" s="14">
        <f>'Data Entry'!P25</f>
        <v>1018.014791907209</v>
      </c>
      <c r="L18" s="14">
        <f>'Data Entry'!Q25</f>
        <v>979.25316576470709</v>
      </c>
      <c r="M18">
        <f>'Data Entry'!R25</f>
        <v>0.48742891776418407</v>
      </c>
      <c r="N18">
        <f>'Data Entry'!S25</f>
        <v>0.46886972036193086</v>
      </c>
      <c r="O18" s="11">
        <f>IF('Data Entry'!T25=-99,"",'Data Entry'!T25)</f>
        <v>0.41974739632955205</v>
      </c>
      <c r="P18" s="13">
        <f>IF('Data Entry'!U25=-99,"",'Data Entry'!U25)</f>
        <v>6.8823825946934694</v>
      </c>
      <c r="Q18" s="14">
        <f>IF('Data Entry'!V25=-99,"",'Data Entry'!V25)</f>
        <v>47.001149999999981</v>
      </c>
      <c r="R18" s="13">
        <f>IF('Data Entry'!W25=-99,"",'Data Entry'!W25)</f>
        <v>1.4463237731165273</v>
      </c>
      <c r="S18" s="13">
        <f>IF('Data Entry'!X25=-99,"",'Data Entry'!X25)</f>
        <v>3.5031327406989763</v>
      </c>
      <c r="T18" s="13">
        <f>IF('Data Entry'!Y25=-99,"",'Data Entry'!Y25)</f>
        <v>6.8748899856179184</v>
      </c>
      <c r="U18" s="13">
        <f>IF('Data Entry'!Z25=-1,"",'Data Entry'!Z25)</f>
        <v>0.48346037836053929</v>
      </c>
      <c r="V18" s="13">
        <f>IF('Data Entry'!AA25=-1,"",'Data Entry'!AA25)</f>
        <v>0.32269408025977475</v>
      </c>
      <c r="W18" s="13" t="str">
        <f>IF('Data Entry'!AB25=-99,"",'Data Entry'!AB25)</f>
        <v/>
      </c>
      <c r="X18" s="13" t="e">
        <f>IF('Data Entry'!#REF!=-99,"",'Data Entry'!#REF!)</f>
        <v>#REF!</v>
      </c>
      <c r="Y18" s="11">
        <f>IF('Data Entry'!AC25=-99,"",'Data Entry'!AC25)</f>
        <v>2.1170635953249843</v>
      </c>
      <c r="Z18" s="14">
        <f>'Data Entry'!AD25</f>
        <v>99.504423603408853</v>
      </c>
      <c r="AA18" s="14">
        <f>IF('Data Entry'!AE25=-99,"",'Data Entry'!AE25)</f>
        <v>98.163781820999958</v>
      </c>
      <c r="AB18" s="14">
        <f>IF('Data Entry'!AF25=-99,"",'Data Entry'!AF25)</f>
        <v>1009.7263386211207</v>
      </c>
      <c r="AC18" s="14">
        <f>IF('Data Entry'!AG25=-99,"",'Data Entry'!AG25)</f>
        <v>673.95949438574996</v>
      </c>
      <c r="AD18" s="14">
        <f>IF('Data Entry'!AH25=-99,"",'Data Entry'!AH25)</f>
        <v>207.81896887266353</v>
      </c>
    </row>
    <row r="19" spans="1:30" x14ac:dyDescent="0.2">
      <c r="A19" s="13">
        <f>'Data Entry'!B26</f>
        <v>10.138289718389512</v>
      </c>
      <c r="B19" s="9">
        <f>'Data Entry'!C26</f>
        <v>2.92</v>
      </c>
      <c r="C19" s="9">
        <f>'Data Entry'!D26</f>
        <v>12.66</v>
      </c>
      <c r="D19" s="9" t="str">
        <f>IF('Data Entry'!E26="","",'Data Entry'!E26)</f>
        <v/>
      </c>
      <c r="E19" s="13">
        <f>IF('Data Entry'!J26=-99,"",'Data Entry'!J26)</f>
        <v>2.5290000000000004</v>
      </c>
      <c r="F19" s="9">
        <f>IF('Data Entry'!K26=-99,"",'Data Entry'!K26)</f>
        <v>12.42</v>
      </c>
      <c r="G19" s="11" t="str">
        <f>IF('Data Entry'!L26=-99,"",'Data Entry'!L26)</f>
        <v/>
      </c>
      <c r="H19" s="14">
        <f>'Data Entry'!M26</f>
        <v>102.22927842750553</v>
      </c>
      <c r="I19" s="14">
        <f>'Data Entry'!N26</f>
        <v>4.8947723494644838E-2</v>
      </c>
      <c r="J19" s="14">
        <f>'Data Entry'!O26</f>
        <v>116.77763272908967</v>
      </c>
      <c r="K19" s="14">
        <f>'Data Entry'!P26</f>
        <v>1136.7904680084225</v>
      </c>
      <c r="L19" s="14">
        <f>'Data Entry'!Q26</f>
        <v>1034.561189580917</v>
      </c>
      <c r="M19">
        <f>'Data Entry'!R26</f>
        <v>0.54429911230257622</v>
      </c>
      <c r="N19">
        <f>'Data Entry'!S26</f>
        <v>0.49535138880793139</v>
      </c>
      <c r="O19" s="11">
        <f>IF('Data Entry'!T26=-99,"",'Data Entry'!T26)</f>
        <v>3.9882223829319514</v>
      </c>
      <c r="P19" s="13">
        <f>IF('Data Entry'!U26=-99,"",'Data Entry'!U26)</f>
        <v>5.0066525148412904</v>
      </c>
      <c r="Q19" s="14">
        <f>IF('Data Entry'!V26=-99,"",'Data Entry'!V26)</f>
        <v>343.21770000000004</v>
      </c>
      <c r="R19" s="13" t="str">
        <f>IF('Data Entry'!W26=-99,"",'Data Entry'!W26)</f>
        <v/>
      </c>
      <c r="S19" s="13" t="str">
        <f>IF('Data Entry'!X26=-99,"",'Data Entry'!X26)</f>
        <v/>
      </c>
      <c r="T19" s="13" t="str">
        <f>IF('Data Entry'!Y26=-99,"",'Data Entry'!Y26)</f>
        <v/>
      </c>
      <c r="U19" s="13">
        <f>IF('Data Entry'!Z26=-1,"",'Data Entry'!Z26)</f>
        <v>-99</v>
      </c>
      <c r="V19" s="13">
        <f>IF('Data Entry'!AA26=-1,"",'Data Entry'!AA26)</f>
        <v>-99</v>
      </c>
      <c r="W19" s="13">
        <f>IF('Data Entry'!AB26=-99,"",'Data Entry'!AB26)</f>
        <v>37.185722841250232</v>
      </c>
      <c r="X19" s="13" t="e">
        <f>IF('Data Entry'!#REF!=-99,"",'Data Entry'!#REF!)</f>
        <v>#REF!</v>
      </c>
      <c r="Y19" s="11">
        <f>IF('Data Entry'!AC26=-99,"",'Data Entry'!AC26)</f>
        <v>1.8990949007431703</v>
      </c>
      <c r="Z19" s="14">
        <f>'Data Entry'!AD26</f>
        <v>651.80298391479926</v>
      </c>
      <c r="AA19" s="14">
        <f>IF('Data Entry'!AE26=-99,"",'Data Entry'!AE26)</f>
        <v>716.82389515800003</v>
      </c>
      <c r="AB19" s="14" t="str">
        <f>IF('Data Entry'!AF26=-99,"",'Data Entry'!AF26)</f>
        <v/>
      </c>
      <c r="AC19" s="14" t="str">
        <f>IF('Data Entry'!AG26=-99,"",'Data Entry'!AG26)</f>
        <v/>
      </c>
      <c r="AD19" s="14">
        <f>IF('Data Entry'!AH26=-99,"",'Data Entry'!AH26)</f>
        <v>1361.316604025415</v>
      </c>
    </row>
    <row r="20" spans="1:30" x14ac:dyDescent="0.2">
      <c r="A20" s="13">
        <f>'Data Entry'!B27</f>
        <v>11.155400312900543</v>
      </c>
      <c r="B20" s="9">
        <f>'Data Entry'!C27</f>
        <v>5.38</v>
      </c>
      <c r="C20" s="9">
        <f>'Data Entry'!D27</f>
        <v>14.3</v>
      </c>
      <c r="D20" s="9" t="str">
        <f>IF('Data Entry'!E27="","",'Data Entry'!E27)</f>
        <v/>
      </c>
      <c r="E20" s="13">
        <f>IF('Data Entry'!J27=-99,"",'Data Entry'!J27)</f>
        <v>5.03</v>
      </c>
      <c r="F20" s="9">
        <f>IF('Data Entry'!K27=-99,"",'Data Entry'!K27)</f>
        <v>14.06</v>
      </c>
      <c r="G20" s="11" t="str">
        <f>IF('Data Entry'!L27=-99,"",'Data Entry'!L27)</f>
        <v/>
      </c>
      <c r="H20" s="14">
        <f>'Data Entry'!M27</f>
        <v>165.69697952499388</v>
      </c>
      <c r="I20" s="14">
        <f>'Data Entry'!N27</f>
        <v>7.9336272958618878E-2</v>
      </c>
      <c r="J20" s="14">
        <f>'Data Entry'!O27</f>
        <v>120.33505871521892</v>
      </c>
      <c r="K20" s="14">
        <f>'Data Entry'!P27</f>
        <v>1259.1845311187788</v>
      </c>
      <c r="L20" s="14">
        <f>'Data Entry'!Q27</f>
        <v>1093.4875515937849</v>
      </c>
      <c r="M20">
        <f>'Data Entry'!R27</f>
        <v>0.60290180275157712</v>
      </c>
      <c r="N20">
        <f>'Data Entry'!S27</f>
        <v>0.52356552979295823</v>
      </c>
      <c r="O20" s="11">
        <f>IF('Data Entry'!T27=-99,"",'Data Entry'!T27)</f>
        <v>1.8239978511722741</v>
      </c>
      <c r="P20" s="13">
        <f>IF('Data Entry'!U27=-99,"",'Data Entry'!U27)</f>
        <v>9.4556716310164663</v>
      </c>
      <c r="Q20" s="14">
        <f>IF('Data Entry'!V27=-99,"",'Data Entry'!V27)</f>
        <v>313.34100000000007</v>
      </c>
      <c r="R20" s="13" t="str">
        <f>IF('Data Entry'!W27=-99,"",'Data Entry'!W27)</f>
        <v/>
      </c>
      <c r="S20" s="13" t="str">
        <f>IF('Data Entry'!X27=-99,"",'Data Entry'!X27)</f>
        <v/>
      </c>
      <c r="T20" s="13" t="str">
        <f>IF('Data Entry'!Y27=-99,"",'Data Entry'!Y27)</f>
        <v/>
      </c>
      <c r="U20" s="13">
        <f>IF('Data Entry'!Z27=-1,"",'Data Entry'!Z27)</f>
        <v>-99</v>
      </c>
      <c r="V20" s="13">
        <f>IF('Data Entry'!AA27=-1,"",'Data Entry'!AA27)</f>
        <v>-99</v>
      </c>
      <c r="W20" s="13">
        <f>IF('Data Entry'!AB27=-99,"",'Data Entry'!AB27)</f>
        <v>40.245959965853885</v>
      </c>
      <c r="X20" s="13" t="e">
        <f>IF('Data Entry'!#REF!=-99,"",'Data Entry'!#REF!)</f>
        <v>#REF!</v>
      </c>
      <c r="Y20" s="11">
        <f>IF('Data Entry'!AC27=-99,"",'Data Entry'!AC27)</f>
        <v>2.4470968922812393</v>
      </c>
      <c r="Z20" s="14">
        <f>'Data Entry'!AD27</f>
        <v>766.77578732429595</v>
      </c>
      <c r="AA20" s="14">
        <f>IF('Data Entry'!AE27=-99,"",'Data Entry'!AE27)</f>
        <v>654.4252121400001</v>
      </c>
      <c r="AB20" s="14" t="str">
        <f>IF('Data Entry'!AF27=-99,"",'Data Entry'!AF27)</f>
        <v/>
      </c>
      <c r="AC20" s="14" t="str">
        <f>IF('Data Entry'!AG27=-99,"",'Data Entry'!AG27)</f>
        <v/>
      </c>
      <c r="AD20" s="14">
        <f>IF('Data Entry'!AH27=-99,"",'Data Entry'!AH27)</f>
        <v>1601.4419028582849</v>
      </c>
    </row>
    <row r="21" spans="1:30" x14ac:dyDescent="0.2">
      <c r="A21" s="13">
        <f>'Data Entry'!B28</f>
        <v>12.172510125160217</v>
      </c>
      <c r="B21" s="9">
        <f>'Data Entry'!C28</f>
        <v>4.9000000000000004</v>
      </c>
      <c r="C21" s="9">
        <f>'Data Entry'!D28</f>
        <v>16.07</v>
      </c>
      <c r="D21" s="9" t="str">
        <f>IF('Data Entry'!E28="","",'Data Entry'!E28)</f>
        <v/>
      </c>
      <c r="E21" s="13">
        <f>IF('Data Entry'!J28=-99,"",'Data Entry'!J28)</f>
        <v>4.4375000000000009</v>
      </c>
      <c r="F21" s="9">
        <f>IF('Data Entry'!K28=-99,"",'Data Entry'!K28)</f>
        <v>15.83</v>
      </c>
      <c r="G21" s="11" t="str">
        <f>IF('Data Entry'!L28=-99,"",'Data Entry'!L28)</f>
        <v/>
      </c>
      <c r="H21" s="14">
        <f>'Data Entry'!M28</f>
        <v>229.16463180999756</v>
      </c>
      <c r="I21" s="14">
        <f>'Data Entry'!N28</f>
        <v>0.10972479905101054</v>
      </c>
      <c r="J21" s="14">
        <f>'Data Entry'!O28</f>
        <v>120.9257534047568</v>
      </c>
      <c r="K21" s="14">
        <f>'Data Entry'!P28</f>
        <v>1382.1793014616505</v>
      </c>
      <c r="L21" s="14">
        <f>'Data Entry'!Q28</f>
        <v>1153.0146696516531</v>
      </c>
      <c r="M21">
        <f>'Data Entry'!R28</f>
        <v>0.66179211385065673</v>
      </c>
      <c r="N21">
        <f>'Data Entry'!S28</f>
        <v>0.55206731479964621</v>
      </c>
      <c r="O21" s="11">
        <f>IF('Data Entry'!T28=-99,"",'Data Entry'!T28)</f>
        <v>2.6324149178316518</v>
      </c>
      <c r="P21" s="13">
        <f>IF('Data Entry'!U28=-99,"",'Data Entry'!U28)</f>
        <v>7.8392164957630346</v>
      </c>
      <c r="Q21" s="14">
        <f>IF('Data Entry'!V28=-99,"",'Data Entry'!V28)</f>
        <v>395.31975</v>
      </c>
      <c r="R21" s="13" t="str">
        <f>IF('Data Entry'!W28=-99,"",'Data Entry'!W28)</f>
        <v/>
      </c>
      <c r="S21" s="13" t="str">
        <f>IF('Data Entry'!X28=-99,"",'Data Entry'!X28)</f>
        <v/>
      </c>
      <c r="T21" s="13" t="str">
        <f>IF('Data Entry'!Y28=-99,"",'Data Entry'!Y28)</f>
        <v/>
      </c>
      <c r="U21" s="13">
        <f>IF('Data Entry'!Z28=-1,"",'Data Entry'!Z28)</f>
        <v>-99</v>
      </c>
      <c r="V21" s="13">
        <f>IF('Data Entry'!AA28=-1,"",'Data Entry'!AA28)</f>
        <v>-99</v>
      </c>
      <c r="W21" s="13">
        <f>IF('Data Entry'!AB28=-99,"",'Data Entry'!AB28)</f>
        <v>39.3769612801702</v>
      </c>
      <c r="X21" s="13" t="e">
        <f>IF('Data Entry'!#REF!=-99,"",'Data Entry'!#REF!)</f>
        <v>#REF!</v>
      </c>
      <c r="Y21" s="11">
        <f>IF('Data Entry'!AC28=-99,"",'Data Entry'!AC28)</f>
        <v>2.2827157480347942</v>
      </c>
      <c r="Z21" s="14">
        <f>'Data Entry'!AD28</f>
        <v>902.40261883417782</v>
      </c>
      <c r="AA21" s="14">
        <f>IF('Data Entry'!AE28=-99,"",'Data Entry'!AE28)</f>
        <v>825.64111066499993</v>
      </c>
      <c r="AB21" s="14" t="str">
        <f>IF('Data Entry'!AF28=-99,"",'Data Entry'!AF28)</f>
        <v/>
      </c>
      <c r="AC21" s="14" t="str">
        <f>IF('Data Entry'!AG28=-99,"",'Data Entry'!AG28)</f>
        <v/>
      </c>
      <c r="AD21" s="14">
        <f>IF('Data Entry'!AH28=-99,"",'Data Entry'!AH28)</f>
        <v>1884.7039655399337</v>
      </c>
    </row>
    <row r="22" spans="1:30" x14ac:dyDescent="0.2">
      <c r="A22" s="13">
        <f>'Data Entry'!B29</f>
        <v>13.189619937419891</v>
      </c>
      <c r="B22" s="9">
        <f>'Data Entry'!C29</f>
        <v>5.13</v>
      </c>
      <c r="C22" s="9">
        <f>'Data Entry'!D29</f>
        <v>17.88</v>
      </c>
      <c r="D22" s="9" t="str">
        <f>IF('Data Entry'!E29="","",'Data Entry'!E29)</f>
        <v/>
      </c>
      <c r="E22" s="13">
        <f>IF('Data Entry'!J29=-99,"",'Data Entry'!J29)</f>
        <v>4.5884999999999998</v>
      </c>
      <c r="F22" s="9">
        <f>IF('Data Entry'!K29=-99,"",'Data Entry'!K29)</f>
        <v>17.64</v>
      </c>
      <c r="G22" s="11" t="str">
        <f>IF('Data Entry'!L29=-99,"",'Data Entry'!L29)</f>
        <v/>
      </c>
      <c r="H22" s="14">
        <f>'Data Entry'!M29</f>
        <v>292.63228409500124</v>
      </c>
      <c r="I22" s="14">
        <f>'Data Entry'!N29</f>
        <v>0.14011332514340222</v>
      </c>
      <c r="J22" s="14">
        <f>'Data Entry'!O29</f>
        <v>121.91798134711352</v>
      </c>
      <c r="K22" s="14">
        <f>'Data Entry'!P29</f>
        <v>1506.1832765806917</v>
      </c>
      <c r="L22" s="14">
        <f>'Data Entry'!Q29</f>
        <v>1213.5509924856904</v>
      </c>
      <c r="M22">
        <f>'Data Entry'!R29</f>
        <v>0.7211656356022349</v>
      </c>
      <c r="N22">
        <f>'Data Entry'!S29</f>
        <v>0.58105231045883265</v>
      </c>
      <c r="O22" s="11">
        <f>IF('Data Entry'!T29=-99,"",'Data Entry'!T29)</f>
        <v>2.9339850498542241</v>
      </c>
      <c r="P22" s="13">
        <f>IF('Data Entry'!U29=-99,"",'Data Entry'!U29)</f>
        <v>7.6557421677643669</v>
      </c>
      <c r="Q22" s="14">
        <f>IF('Data Entry'!V29=-99,"",'Data Entry'!V29)</f>
        <v>452.88705000000004</v>
      </c>
      <c r="R22" s="13" t="str">
        <f>IF('Data Entry'!W29=-99,"",'Data Entry'!W29)</f>
        <v/>
      </c>
      <c r="S22" s="13" t="str">
        <f>IF('Data Entry'!X29=-99,"",'Data Entry'!X29)</f>
        <v/>
      </c>
      <c r="T22" s="13" t="str">
        <f>IF('Data Entry'!Y29=-99,"",'Data Entry'!Y29)</f>
        <v/>
      </c>
      <c r="U22" s="13">
        <f>IF('Data Entry'!Z29=-1,"",'Data Entry'!Z29)</f>
        <v>-99</v>
      </c>
      <c r="V22" s="13">
        <f>IF('Data Entry'!AA29=-1,"",'Data Entry'!AA29)</f>
        <v>-99</v>
      </c>
      <c r="W22" s="13">
        <f>IF('Data Entry'!AB29=-99,"",'Data Entry'!AB29)</f>
        <v>39.265204118323688</v>
      </c>
      <c r="X22" s="13" t="e">
        <f>IF('Data Entry'!#REF!=-99,"",'Data Entry'!#REF!)</f>
        <v>#REF!</v>
      </c>
      <c r="Y22" s="11">
        <f>IF('Data Entry'!AC29=-99,"",'Data Entry'!AC29)</f>
        <v>2.2668258115433386</v>
      </c>
      <c r="Z22" s="14">
        <f>'Data Entry'!AD29</f>
        <v>1026.6160546537187</v>
      </c>
      <c r="AA22" s="14">
        <f>IF('Data Entry'!AE29=-99,"",'Data Entry'!AE29)</f>
        <v>945.87271940700009</v>
      </c>
      <c r="AB22" s="14" t="str">
        <f>IF('Data Entry'!AF29=-99,"",'Data Entry'!AF29)</f>
        <v/>
      </c>
      <c r="AC22" s="14" t="str">
        <f>IF('Data Entry'!AG29=-99,"",'Data Entry'!AG29)</f>
        <v/>
      </c>
      <c r="AD22" s="14">
        <f>IF('Data Entry'!AH29=-99,"",'Data Entry'!AH29)</f>
        <v>2144.1286947864778</v>
      </c>
    </row>
    <row r="23" spans="1:30" x14ac:dyDescent="0.2">
      <c r="A23" s="13">
        <f>'Data Entry'!B30</f>
        <v>14.206729749679566</v>
      </c>
      <c r="B23" s="9">
        <f>'Data Entry'!C30</f>
        <v>4.26</v>
      </c>
      <c r="C23" s="9">
        <f>'Data Entry'!D30</f>
        <v>7.75</v>
      </c>
      <c r="D23" s="9" t="str">
        <f>IF('Data Entry'!E30="","",'Data Entry'!E30)</f>
        <v/>
      </c>
      <c r="E23" s="13">
        <f>IF('Data Entry'!J30=-99,"",'Data Entry'!J30)</f>
        <v>4.1815000000000007</v>
      </c>
      <c r="F23" s="9">
        <f>IF('Data Entry'!K30=-99,"",'Data Entry'!K30)</f>
        <v>7.51</v>
      </c>
      <c r="G23" s="11" t="str">
        <f>IF('Data Entry'!L30=-99,"",'Data Entry'!L30)</f>
        <v/>
      </c>
      <c r="H23" s="14">
        <f>'Data Entry'!M30</f>
        <v>356.09993638000492</v>
      </c>
      <c r="I23" s="14">
        <f>'Data Entry'!N30</f>
        <v>0.17050185123579387</v>
      </c>
      <c r="J23" s="14">
        <f>'Data Entry'!O30</f>
        <v>113.27906779676754</v>
      </c>
      <c r="K23" s="14">
        <f>'Data Entry'!P30</f>
        <v>1621.4005279604128</v>
      </c>
      <c r="L23" s="14">
        <f>'Data Entry'!Q30</f>
        <v>1265.3005915804079</v>
      </c>
      <c r="M23">
        <f>'Data Entry'!R30</f>
        <v>0.77633204437569436</v>
      </c>
      <c r="N23">
        <f>'Data Entry'!S30</f>
        <v>0.6058301931399005</v>
      </c>
      <c r="O23" s="11">
        <f>IF('Data Entry'!T30=-99,"",'Data Entry'!T30)</f>
        <v>0.82984331494281882</v>
      </c>
      <c r="P23" s="13">
        <f>IF('Data Entry'!U30=-99,"",'Data Entry'!U30)</f>
        <v>6.6206639982335327</v>
      </c>
      <c r="Q23" s="14">
        <f>IF('Data Entry'!V30=-99,"",'Data Entry'!V30)</f>
        <v>115.49894999999998</v>
      </c>
      <c r="R23" s="13">
        <f>IF('Data Entry'!W30=-99,"",'Data Entry'!W30)</f>
        <v>1.4093742648216638</v>
      </c>
      <c r="S23" s="13">
        <f>IF('Data Entry'!X30=-99,"",'Data Entry'!X30)</f>
        <v>3.3699179751008681</v>
      </c>
      <c r="T23" s="13">
        <f>IF('Data Entry'!Y30=-99,"",'Data Entry'!Y30)</f>
        <v>6.4714205148241373</v>
      </c>
      <c r="U23" s="13">
        <f>IF('Data Entry'!Z30=-1,"",'Data Entry'!Z30)</f>
        <v>0.59513163275126157</v>
      </c>
      <c r="V23" s="13">
        <f>IF('Data Entry'!AA30=-1,"",'Data Entry'!AA30)</f>
        <v>0.40109981487642071</v>
      </c>
      <c r="W23" s="13" t="str">
        <f>IF('Data Entry'!AB30=-99,"",'Data Entry'!AB30)</f>
        <v/>
      </c>
      <c r="X23" s="13" t="e">
        <f>IF('Data Entry'!#REF!=-99,"",'Data Entry'!#REF!)</f>
        <v>#REF!</v>
      </c>
      <c r="Y23" s="11">
        <f>IF('Data Entry'!AC30=-99,"",'Data Entry'!AC30)</f>
        <v>2.0835023400880557</v>
      </c>
      <c r="Z23" s="14">
        <f>'Data Entry'!AD30</f>
        <v>240.64233260271328</v>
      </c>
      <c r="AA23" s="14">
        <f>IF('Data Entry'!AE30=-99,"",'Data Entry'!AE30)</f>
        <v>241.22417703299996</v>
      </c>
      <c r="AB23" s="14">
        <f>IF('Data Entry'!AF30=-99,"",'Data Entry'!AF30)</f>
        <v>1242.9562202663199</v>
      </c>
      <c r="AC23" s="14">
        <f>IF('Data Entry'!AG30=-99,"",'Data Entry'!AG30)</f>
        <v>837.71300736199976</v>
      </c>
      <c r="AD23" s="14">
        <f>IF('Data Entry'!AH30=-99,"",'Data Entry'!AH30)</f>
        <v>502.59113733407082</v>
      </c>
    </row>
    <row r="24" spans="1:30" x14ac:dyDescent="0.2">
      <c r="A24" s="13">
        <f>'Data Entry'!B31</f>
        <v>15.22383956193924</v>
      </c>
      <c r="B24" s="9">
        <f>'Data Entry'!C31</f>
        <v>3.11</v>
      </c>
      <c r="C24" s="9">
        <f>'Data Entry'!D31</f>
        <v>5.12</v>
      </c>
      <c r="D24" s="9" t="str">
        <f>IF('Data Entry'!E31="","",'Data Entry'!E31)</f>
        <v/>
      </c>
      <c r="E24" s="13">
        <f>IF('Data Entry'!J31=-99,"",'Data Entry'!J31)</f>
        <v>3.1055000000000001</v>
      </c>
      <c r="F24" s="9">
        <f>IF('Data Entry'!K31=-99,"",'Data Entry'!K31)</f>
        <v>4.88</v>
      </c>
      <c r="G24" s="11" t="str">
        <f>IF('Data Entry'!L31=-99,"",'Data Entry'!L31)</f>
        <v/>
      </c>
      <c r="H24" s="14">
        <f>'Data Entry'!M31</f>
        <v>419.56758866500854</v>
      </c>
      <c r="I24" s="14">
        <f>'Data Entry'!N31</f>
        <v>0.20089037732818552</v>
      </c>
      <c r="J24" s="14">
        <f>'Data Entry'!O31</f>
        <v>108.01468515207026</v>
      </c>
      <c r="K24" s="14">
        <f>'Data Entry'!P31</f>
        <v>1731.2633240967227</v>
      </c>
      <c r="L24" s="14">
        <f>'Data Entry'!Q31</f>
        <v>1311.6957354317142</v>
      </c>
      <c r="M24">
        <f>'Data Entry'!R31</f>
        <v>0.82893472190943085</v>
      </c>
      <c r="N24">
        <f>'Data Entry'!S31</f>
        <v>0.62804434458124536</v>
      </c>
      <c r="O24" s="11">
        <f>IF('Data Entry'!T31=-99,"",'Data Entry'!T31)</f>
        <v>0.61092547037963751</v>
      </c>
      <c r="P24" s="13">
        <f>IF('Data Entry'!U31=-99,"",'Data Entry'!U31)</f>
        <v>4.624847986822477</v>
      </c>
      <c r="Q24" s="14">
        <f>IF('Data Entry'!V31=-99,"",'Data Entry'!V31)</f>
        <v>61.575149999999994</v>
      </c>
      <c r="R24" s="13">
        <f>IF('Data Entry'!W31=-99,"",'Data Entry'!W31)</f>
        <v>1.0975904197663451</v>
      </c>
      <c r="S24" s="13">
        <f>IF('Data Entry'!X31=-99,"",'Data Entry'!X31)</f>
        <v>2.3540476252926408</v>
      </c>
      <c r="T24" s="13">
        <f>IF('Data Entry'!Y31=-99,"",'Data Entry'!Y31)</f>
        <v>3.6978155838201845</v>
      </c>
      <c r="U24" s="13">
        <f>IF('Data Entry'!Z31=-1,"",'Data Entry'!Z31)</f>
        <v>0.39400099962885538</v>
      </c>
      <c r="V24" s="13">
        <f>IF('Data Entry'!AA31=-1,"",'Data Entry'!AA31)</f>
        <v>0.29046096226718149</v>
      </c>
      <c r="W24" s="13" t="str">
        <f>IF('Data Entry'!AB31=-99,"",'Data Entry'!AB31)</f>
        <v/>
      </c>
      <c r="X24" s="13" t="e">
        <f>IF('Data Entry'!#REF!=-99,"",'Data Entry'!#REF!)</f>
        <v>#REF!</v>
      </c>
      <c r="Y24" s="11">
        <f>IF('Data Entry'!AC31=-99,"",'Data Entry'!AC31)</f>
        <v>1.7101788568366423</v>
      </c>
      <c r="Z24" s="14">
        <f>'Data Entry'!AD31</f>
        <v>105.30451963654477</v>
      </c>
      <c r="AA24" s="14">
        <f>IF('Data Entry'!AE31=-99,"",'Data Entry'!AE31)</f>
        <v>128.60216378099997</v>
      </c>
      <c r="AB24" s="14">
        <f>IF('Data Entry'!AF31=-99,"",'Data Entry'!AF31)</f>
        <v>822.88684776484956</v>
      </c>
      <c r="AC24" s="14">
        <f>IF('Data Entry'!AG31=-99,"",'Data Entry'!AG31)</f>
        <v>606.63933813349922</v>
      </c>
      <c r="AD24" s="14">
        <f>IF('Data Entry'!AH31=-99,"",'Data Entry'!AH31)</f>
        <v>219.93270144170921</v>
      </c>
    </row>
    <row r="25" spans="1:30" x14ac:dyDescent="0.2">
      <c r="A25" s="13">
        <f>'Data Entry'!B32</f>
        <v>16.240949374198916</v>
      </c>
      <c r="B25" s="9">
        <f>'Data Entry'!C32</f>
        <v>2.54</v>
      </c>
      <c r="C25" s="9">
        <f>'Data Entry'!D32</f>
        <v>4.21</v>
      </c>
      <c r="D25" s="9" t="str">
        <f>IF('Data Entry'!E32="","",'Data Entry'!E32)</f>
        <v/>
      </c>
      <c r="E25" s="13">
        <f>IF('Data Entry'!J32=-99,"",'Data Entry'!J32)</f>
        <v>2.5525000000000002</v>
      </c>
      <c r="F25" s="9">
        <f>IF('Data Entry'!K32=-99,"",'Data Entry'!K32)</f>
        <v>3.9699999999999998</v>
      </c>
      <c r="G25" s="11" t="str">
        <f>IF('Data Entry'!L32=-99,"",'Data Entry'!L32)</f>
        <v/>
      </c>
      <c r="H25" s="14">
        <f>'Data Entry'!M32</f>
        <v>483.03524095001234</v>
      </c>
      <c r="I25" s="14">
        <f>'Data Entry'!N32</f>
        <v>0.23127890342057722</v>
      </c>
      <c r="J25" s="14">
        <f>'Data Entry'!O32</f>
        <v>105.61767284741769</v>
      </c>
      <c r="K25" s="14">
        <f>'Data Entry'!P32</f>
        <v>1838.6880954978635</v>
      </c>
      <c r="L25" s="14">
        <f>'Data Entry'!Q32</f>
        <v>1355.6528545478511</v>
      </c>
      <c r="M25">
        <f>'Data Entry'!R32</f>
        <v>0.88037006497259496</v>
      </c>
      <c r="N25">
        <f>'Data Entry'!S32</f>
        <v>0.64909116155201774</v>
      </c>
      <c r="O25" s="11">
        <f>IF('Data Entry'!T32=-99,"",'Data Entry'!T32)</f>
        <v>0.61066996249898087</v>
      </c>
      <c r="P25" s="13">
        <f>IF('Data Entry'!U32=-99,"",'Data Entry'!U32)</f>
        <v>3.5761095421931763</v>
      </c>
      <c r="Q25" s="14">
        <f>IF('Data Entry'!V32=-99,"",'Data Entry'!V32)</f>
        <v>49.187249999999985</v>
      </c>
      <c r="R25" s="13">
        <f>IF('Data Entry'!W32=-99,"",'Data Entry'!W32)</f>
        <v>0.90431986517587937</v>
      </c>
      <c r="S25" s="13">
        <f>IF('Data Entry'!X32=-99,"",'Data Entry'!X32)</f>
        <v>1.8202397569763269</v>
      </c>
      <c r="T25" s="13">
        <f>IF('Data Entry'!Y32=-99,"",'Data Entry'!Y32)</f>
        <v>2.4757915470077991</v>
      </c>
      <c r="U25" s="13">
        <f>IF('Data Entry'!Z32=-1,"",'Data Entry'!Z32)</f>
        <v>0.2952598526219789</v>
      </c>
      <c r="V25" s="13">
        <f>IF('Data Entry'!AA32=-1,"",'Data Entry'!AA32)</f>
        <v>0.2321221096579423</v>
      </c>
      <c r="W25" s="13" t="str">
        <f>IF('Data Entry'!AB32=-99,"",'Data Entry'!AB32)</f>
        <v/>
      </c>
      <c r="X25" s="13" t="e">
        <f>IF('Data Entry'!#REF!=-99,"",'Data Entry'!#REF!)</f>
        <v>#REF!</v>
      </c>
      <c r="Y25" s="11">
        <f>IF('Data Entry'!AC32=-99,"",'Data Entry'!AC32)</f>
        <v>1.4467642833200143</v>
      </c>
      <c r="Z25" s="14">
        <f>'Data Entry'!AD32</f>
        <v>71.16235649473235</v>
      </c>
      <c r="AA25" s="14">
        <f>IF('Data Entry'!AE32=-99,"",'Data Entry'!AE32)</f>
        <v>102.72953911499997</v>
      </c>
      <c r="AB25" s="14">
        <f>IF('Data Entry'!AF32=-99,"",'Data Entry'!AF32)</f>
        <v>616.66201259510785</v>
      </c>
      <c r="AC25" s="14">
        <f>IF('Data Entry'!AG32=-99,"",'Data Entry'!AG32)</f>
        <v>484.79631090499879</v>
      </c>
      <c r="AD25" s="14">
        <f>IF('Data Entry'!AH32=-99,"",'Data Entry'!AH32)</f>
        <v>148.62542803350831</v>
      </c>
    </row>
    <row r="26" spans="1:30" x14ac:dyDescent="0.2">
      <c r="A26" s="13">
        <f>'Data Entry'!B33</f>
        <v>17.258060750961306</v>
      </c>
      <c r="B26" s="9">
        <f>'Data Entry'!C33</f>
        <v>1.68</v>
      </c>
      <c r="C26" s="9">
        <f>'Data Entry'!D33</f>
        <v>6.09</v>
      </c>
      <c r="D26" s="9" t="str">
        <f>IF('Data Entry'!E33="","",'Data Entry'!E33)</f>
        <v/>
      </c>
      <c r="E26" s="13">
        <f>IF('Data Entry'!J33=-99,"",'Data Entry'!J33)</f>
        <v>1.5555000000000001</v>
      </c>
      <c r="F26" s="9">
        <f>IF('Data Entry'!K33=-99,"",'Data Entry'!K33)</f>
        <v>5.85</v>
      </c>
      <c r="G26" s="11" t="str">
        <f>IF('Data Entry'!L33=-99,"",'Data Entry'!L33)</f>
        <v/>
      </c>
      <c r="H26" s="14">
        <f>'Data Entry'!M33</f>
        <v>546.50299085998552</v>
      </c>
      <c r="I26" s="14">
        <f>'Data Entry'!N33</f>
        <v>0.26166747625613374</v>
      </c>
      <c r="J26" s="14">
        <f>'Data Entry'!O33</f>
        <v>108.42118480433116</v>
      </c>
      <c r="K26" s="14">
        <f>'Data Entry'!P33</f>
        <v>1948.9645160444063</v>
      </c>
      <c r="L26" s="14">
        <f>'Data Entry'!Q33</f>
        <v>1402.4615251844207</v>
      </c>
      <c r="M26">
        <f>'Data Entry'!R33</f>
        <v>0.93317078726977043</v>
      </c>
      <c r="N26">
        <f>'Data Entry'!S33</f>
        <v>0.67150331101363669</v>
      </c>
      <c r="O26" s="11">
        <f>IF('Data Entry'!T33=-99,"",'Data Entry'!T33)</f>
        <v>3.3192085692615967</v>
      </c>
      <c r="P26" s="13">
        <f>IF('Data Entry'!U33=-99,"",'Data Entry'!U33)</f>
        <v>1.9267701328096527</v>
      </c>
      <c r="Q26" s="14">
        <f>IF('Data Entry'!V33=-99,"",'Data Entry'!V33)</f>
        <v>149.01915</v>
      </c>
      <c r="R26" s="13" t="str">
        <f>IF('Data Entry'!W33=-99,"",'Data Entry'!W33)</f>
        <v/>
      </c>
      <c r="S26" s="13" t="str">
        <f>IF('Data Entry'!X33=-99,"",'Data Entry'!X33)</f>
        <v/>
      </c>
      <c r="T26" s="13" t="str">
        <f>IF('Data Entry'!Y33=-99,"",'Data Entry'!Y33)</f>
        <v/>
      </c>
      <c r="U26" s="13">
        <f>IF('Data Entry'!Z33=-1,"",'Data Entry'!Z33)</f>
        <v>-99</v>
      </c>
      <c r="V26" s="13">
        <f>IF('Data Entry'!AA33=-1,"",'Data Entry'!AA33)</f>
        <v>-99</v>
      </c>
      <c r="W26" s="13">
        <f>IF('Data Entry'!AB33=-99,"",'Data Entry'!AB33)</f>
        <v>31.988147664297099</v>
      </c>
      <c r="X26" s="13" t="e">
        <f>IF('Data Entry'!#REF!=-99,"",'Data Entry'!#REF!)</f>
        <v>#REF!</v>
      </c>
      <c r="Y26" s="11">
        <f>IF('Data Entry'!AC33=-99,"",'Data Entry'!AC33)</f>
        <v>1.069659811244424</v>
      </c>
      <c r="Z26" s="14">
        <f>'Data Entry'!AD33</f>
        <v>159.39979586080449</v>
      </c>
      <c r="AA26" s="14">
        <f>IF('Data Entry'!AE33=-99,"",'Data Entry'!AE33)</f>
        <v>311.23245554099998</v>
      </c>
      <c r="AB26" s="14" t="str">
        <f>IF('Data Entry'!AF33=-99,"",'Data Entry'!AF33)</f>
        <v/>
      </c>
      <c r="AC26" s="14" t="str">
        <f>IF('Data Entry'!AG33=-99,"",'Data Entry'!AG33)</f>
        <v/>
      </c>
      <c r="AD26" s="14">
        <f>IF('Data Entry'!AH33=-99,"",'Data Entry'!AH33)</f>
        <v>332.91284964712457</v>
      </c>
    </row>
    <row r="27" spans="1:30" x14ac:dyDescent="0.2">
      <c r="A27" s="13">
        <f>'Data Entry'!B34</f>
        <v>18.275170563220978</v>
      </c>
      <c r="B27" s="9">
        <f>'Data Entry'!C34</f>
        <v>3.38</v>
      </c>
      <c r="C27" s="9">
        <f>'Data Entry'!D34</f>
        <v>11.39</v>
      </c>
      <c r="D27" s="9" t="str">
        <f>IF('Data Entry'!E34="","",'Data Entry'!E34)</f>
        <v/>
      </c>
      <c r="E27" s="13">
        <f>IF('Data Entry'!J34=-99,"",'Data Entry'!J34)</f>
        <v>3.0754999999999999</v>
      </c>
      <c r="F27" s="9">
        <f>IF('Data Entry'!K34=-99,"",'Data Entry'!K34)</f>
        <v>11.15</v>
      </c>
      <c r="G27" s="11" t="str">
        <f>IF('Data Entry'!L34=-99,"",'Data Entry'!L34)</f>
        <v/>
      </c>
      <c r="H27" s="14">
        <f>'Data Entry'!M34</f>
        <v>609.97064314498903</v>
      </c>
      <c r="I27" s="14">
        <f>'Data Entry'!N34</f>
        <v>0.2920560023485253</v>
      </c>
      <c r="J27" s="14">
        <f>'Data Entry'!O34</f>
        <v>116.26781786591022</v>
      </c>
      <c r="K27" s="14">
        <f>'Data Entry'!P34</f>
        <v>2067.2216544458443</v>
      </c>
      <c r="L27" s="14">
        <f>'Data Entry'!Q34</f>
        <v>1457.2510113008552</v>
      </c>
      <c r="M27">
        <f>'Data Entry'!R34</f>
        <v>0.98979270420764953</v>
      </c>
      <c r="N27">
        <f>'Data Entry'!S34</f>
        <v>0.69773670185912418</v>
      </c>
      <c r="O27" s="11">
        <f>IF('Data Entry'!T34=-99,"",'Data Entry'!T34)</f>
        <v>2.9009026252415513</v>
      </c>
      <c r="P27" s="13">
        <f>IF('Data Entry'!U34=-99,"",'Data Entry'!U34)</f>
        <v>3.9892469325964495</v>
      </c>
      <c r="Q27" s="14">
        <f>IF('Data Entry'!V34=-99,"",'Data Entry'!V34)</f>
        <v>280.18515000000002</v>
      </c>
      <c r="R27" s="13" t="str">
        <f>IF('Data Entry'!W34=-99,"",'Data Entry'!W34)</f>
        <v/>
      </c>
      <c r="S27" s="13" t="str">
        <f>IF('Data Entry'!X34=-99,"",'Data Entry'!X34)</f>
        <v/>
      </c>
      <c r="T27" s="13" t="str">
        <f>IF('Data Entry'!Y34=-99,"",'Data Entry'!Y34)</f>
        <v/>
      </c>
      <c r="U27" s="13">
        <f>IF('Data Entry'!Z34=-1,"",'Data Entry'!Z34)</f>
        <v>-99</v>
      </c>
      <c r="V27" s="13">
        <f>IF('Data Entry'!AA34=-1,"",'Data Entry'!AA34)</f>
        <v>-99</v>
      </c>
      <c r="W27" s="13">
        <f>IF('Data Entry'!AB34=-99,"",'Data Entry'!AB34)</f>
        <v>36.014760644039207</v>
      </c>
      <c r="X27" s="13" t="e">
        <f>IF('Data Entry'!#REF!=-99,"",'Data Entry'!#REF!)</f>
        <v>#REF!</v>
      </c>
      <c r="Y27" s="11">
        <f>IF('Data Entry'!AC34=-99,"",'Data Entry'!AC34)</f>
        <v>1.695849240237302</v>
      </c>
      <c r="Z27" s="14">
        <f>'Data Entry'!AD34</f>
        <v>475.15177375327454</v>
      </c>
      <c r="AA27" s="14">
        <f>IF('Data Entry'!AE34=-99,"",'Data Entry'!AE34)</f>
        <v>585.17789318100006</v>
      </c>
      <c r="AB27" s="14" t="str">
        <f>IF('Data Entry'!AF34=-99,"",'Data Entry'!AF34)</f>
        <v/>
      </c>
      <c r="AC27" s="14" t="str">
        <f>IF('Data Entry'!AG34=-99,"",'Data Entry'!AG34)</f>
        <v/>
      </c>
      <c r="AD27" s="14">
        <f>IF('Data Entry'!AH34=-99,"",'Data Entry'!AH34)</f>
        <v>992.37348555466406</v>
      </c>
    </row>
    <row r="28" spans="1:30" x14ac:dyDescent="0.2">
      <c r="A28" s="13">
        <f>'Data Entry'!B35</f>
        <v>19.292280375480654</v>
      </c>
      <c r="B28" s="9">
        <f>'Data Entry'!C35</f>
        <v>4.68</v>
      </c>
      <c r="C28" s="9">
        <f>'Data Entry'!D35</f>
        <v>14.83</v>
      </c>
      <c r="D28" s="9" t="str">
        <f>IF('Data Entry'!E35="","",'Data Entry'!E35)</f>
        <v/>
      </c>
      <c r="E28" s="13">
        <f>IF('Data Entry'!J35=-99,"",'Data Entry'!J35)</f>
        <v>4.2685000000000004</v>
      </c>
      <c r="F28" s="9">
        <f>IF('Data Entry'!K35=-99,"",'Data Entry'!K35)</f>
        <v>14.59</v>
      </c>
      <c r="G28" s="11" t="str">
        <f>IF('Data Entry'!L35=-99,"",'Data Entry'!L35)</f>
        <v/>
      </c>
      <c r="H28" s="14">
        <f>'Data Entry'!M35</f>
        <v>673.43829542999288</v>
      </c>
      <c r="I28" s="14">
        <f>'Data Entry'!N35</f>
        <v>0.32244452844091703</v>
      </c>
      <c r="J28" s="14">
        <f>'Data Entry'!O35</f>
        <v>119.77603033973347</v>
      </c>
      <c r="K28" s="14">
        <f>'Data Entry'!P35</f>
        <v>2189.0470301778996</v>
      </c>
      <c r="L28" s="14">
        <f>'Data Entry'!Q35</f>
        <v>1515.6087347479067</v>
      </c>
      <c r="M28">
        <f>'Data Entry'!R35</f>
        <v>1.048123105220824</v>
      </c>
      <c r="N28">
        <f>'Data Entry'!S35</f>
        <v>0.72567857677990688</v>
      </c>
      <c r="O28" s="11">
        <f>IF('Data Entry'!T35=-99,"",'Data Entry'!T35)</f>
        <v>2.6156500014739996</v>
      </c>
      <c r="P28" s="13">
        <f>IF('Data Entry'!U35=-99,"",'Data Entry'!U35)</f>
        <v>5.4377455774829819</v>
      </c>
      <c r="Q28" s="14">
        <f>IF('Data Entry'!V35=-99,"",'Data Entry'!V35)</f>
        <v>358.15605000000005</v>
      </c>
      <c r="R28" s="13" t="str">
        <f>IF('Data Entry'!W35=-99,"",'Data Entry'!W35)</f>
        <v/>
      </c>
      <c r="S28" s="13" t="str">
        <f>IF('Data Entry'!X35=-99,"",'Data Entry'!X35)</f>
        <v/>
      </c>
      <c r="T28" s="13" t="str">
        <f>IF('Data Entry'!Y35=-99,"",'Data Entry'!Y35)</f>
        <v/>
      </c>
      <c r="U28" s="13">
        <f>IF('Data Entry'!Z35=-1,"",'Data Entry'!Z35)</f>
        <v>-99</v>
      </c>
      <c r="V28" s="13">
        <f>IF('Data Entry'!AA35=-1,"",'Data Entry'!AA35)</f>
        <v>-99</v>
      </c>
      <c r="W28" s="13">
        <f>IF('Data Entry'!AB35=-99,"",'Data Entry'!AB35)</f>
        <v>37.601349741344592</v>
      </c>
      <c r="X28" s="13" t="e">
        <f>IF('Data Entry'!#REF!=-99,"",'Data Entry'!#REF!)</f>
        <v>#REF!</v>
      </c>
      <c r="Y28" s="11">
        <f>IF('Data Entry'!AC35=-99,"",'Data Entry'!AC35)</f>
        <v>1.9555840049691835</v>
      </c>
      <c r="Z28" s="14">
        <f>'Data Entry'!AD35</f>
        <v>700.40424266294326</v>
      </c>
      <c r="AA28" s="14">
        <f>IF('Data Entry'!AE35=-99,"",'Data Entry'!AE35)</f>
        <v>748.02323666700011</v>
      </c>
      <c r="AB28" s="14" t="str">
        <f>IF('Data Entry'!AF35=-99,"",'Data Entry'!AF35)</f>
        <v/>
      </c>
      <c r="AC28" s="14" t="str">
        <f>IF('Data Entry'!AG35=-99,"",'Data Entry'!AG35)</f>
        <v/>
      </c>
      <c r="AD28" s="14">
        <f>IF('Data Entry'!AH35=-99,"",'Data Entry'!AH35)</f>
        <v>1462.8222769712636</v>
      </c>
    </row>
    <row r="29" spans="1:30" x14ac:dyDescent="0.2">
      <c r="A29" s="13">
        <f>'Data Entry'!B36</f>
        <v>20.309390187740327</v>
      </c>
      <c r="B29" s="9">
        <f>'Data Entry'!C36</f>
        <v>5.63</v>
      </c>
      <c r="C29" s="9">
        <f>'Data Entry'!D36</f>
        <v>17.059999999999999</v>
      </c>
      <c r="D29" s="9" t="str">
        <f>IF('Data Entry'!E36="","",'Data Entry'!E36)</f>
        <v/>
      </c>
      <c r="E29" s="13">
        <f>IF('Data Entry'!J36=-99,"",'Data Entry'!J36)</f>
        <v>5.1544999999999996</v>
      </c>
      <c r="F29" s="9">
        <f>IF('Data Entry'!K36=-99,"",'Data Entry'!K36)</f>
        <v>16.82</v>
      </c>
      <c r="G29" s="11" t="str">
        <f>IF('Data Entry'!L36=-99,"",'Data Entry'!L36)</f>
        <v/>
      </c>
      <c r="H29" s="14">
        <f>'Data Entry'!M36</f>
        <v>736.90594771499639</v>
      </c>
      <c r="I29" s="14">
        <f>'Data Entry'!N36</f>
        <v>0.35283305453330865</v>
      </c>
      <c r="J29" s="14">
        <f>'Data Entry'!O36</f>
        <v>121.69966558652506</v>
      </c>
      <c r="K29" s="14">
        <f>'Data Entry'!P36</f>
        <v>2312.8289541946751</v>
      </c>
      <c r="L29" s="14">
        <f>'Data Entry'!Q36</f>
        <v>1575.9230064796789</v>
      </c>
      <c r="M29">
        <f>'Data Entry'!R36</f>
        <v>1.1073903081553023</v>
      </c>
      <c r="N29">
        <f>'Data Entry'!S36</f>
        <v>0.75455725362199377</v>
      </c>
      <c r="O29" s="11">
        <f>IF('Data Entry'!T36=-99,"",'Data Entry'!T36)</f>
        <v>2.4294687933351011</v>
      </c>
      <c r="P29" s="13">
        <f>IF('Data Entry'!U36=-99,"",'Data Entry'!U36)</f>
        <v>6.3635554789486584</v>
      </c>
      <c r="Q29" s="14">
        <f>IF('Data Entry'!V36=-99,"",'Data Entry'!V36)</f>
        <v>404.7928500000001</v>
      </c>
      <c r="R29" s="13" t="str">
        <f>IF('Data Entry'!W36=-99,"",'Data Entry'!W36)</f>
        <v/>
      </c>
      <c r="S29" s="13" t="str">
        <f>IF('Data Entry'!X36=-99,"",'Data Entry'!X36)</f>
        <v/>
      </c>
      <c r="T29" s="13" t="str">
        <f>IF('Data Entry'!Y36=-99,"",'Data Entry'!Y36)</f>
        <v/>
      </c>
      <c r="U29" s="13">
        <f>IF('Data Entry'!Z36=-1,"",'Data Entry'!Z36)</f>
        <v>-99</v>
      </c>
      <c r="V29" s="13">
        <f>IF('Data Entry'!AA36=-1,"",'Data Entry'!AA36)</f>
        <v>-99</v>
      </c>
      <c r="W29" s="13">
        <f>IF('Data Entry'!AB36=-99,"",'Data Entry'!AB36)</f>
        <v>38.377557396070948</v>
      </c>
      <c r="X29" s="13" t="e">
        <f>IF('Data Entry'!#REF!=-99,"",'Data Entry'!#REF!)</f>
        <v>#REF!</v>
      </c>
      <c r="Y29" s="11">
        <f>IF('Data Entry'!AC36=-99,"",'Data Entry'!AC36)</f>
        <v>2.0906003639615482</v>
      </c>
      <c r="Z29" s="14">
        <f>'Data Entry'!AD36</f>
        <v>846.26007953903263</v>
      </c>
      <c r="AA29" s="14">
        <f>IF('Data Entry'!AE36=-99,"",'Data Entry'!AE36)</f>
        <v>845.4260589390002</v>
      </c>
      <c r="AB29" s="14" t="str">
        <f>IF('Data Entry'!AF36=-99,"",'Data Entry'!AF36)</f>
        <v/>
      </c>
      <c r="AC29" s="14" t="str">
        <f>IF('Data Entry'!AG36=-99,"",'Data Entry'!AG36)</f>
        <v/>
      </c>
      <c r="AD29" s="14">
        <f>IF('Data Entry'!AH36=-99,"",'Data Entry'!AH36)</f>
        <v>1767.4480265204511</v>
      </c>
    </row>
    <row r="30" spans="1:30" x14ac:dyDescent="0.2">
      <c r="A30" s="13">
        <f>'Data Entry'!B37</f>
        <v>21.326499999999999</v>
      </c>
      <c r="B30" s="9">
        <f>'Data Entry'!C37</f>
        <v>6.99</v>
      </c>
      <c r="C30" s="9">
        <f>'Data Entry'!D37</f>
        <v>20.5</v>
      </c>
      <c r="D30" s="9" t="str">
        <f>IF('Data Entry'!E37="","",'Data Entry'!E37)</f>
        <v/>
      </c>
      <c r="E30" s="13">
        <f>IF('Data Entry'!J37=-99,"",'Data Entry'!J37)</f>
        <v>6.4105000000000008</v>
      </c>
      <c r="F30" s="9">
        <f>IF('Data Entry'!K37=-99,"",'Data Entry'!K37)</f>
        <v>20.260000000000002</v>
      </c>
      <c r="G30" s="11" t="str">
        <f>IF('Data Entry'!L37=-99,"",'Data Entry'!L37)</f>
        <v/>
      </c>
      <c r="H30" s="14">
        <f>'Data Entry'!M37</f>
        <v>800.3735999999999</v>
      </c>
      <c r="I30" s="14">
        <f>'Data Entry'!N37</f>
        <v>0.38322158062570022</v>
      </c>
      <c r="J30" s="14">
        <f>'Data Entry'!O37</f>
        <v>124.15161767026075</v>
      </c>
      <c r="K30" s="14">
        <f>'Data Entry'!P37</f>
        <v>2439.1047827350085</v>
      </c>
      <c r="L30" s="14">
        <f>'Data Entry'!Q37</f>
        <v>1638.7311827350086</v>
      </c>
      <c r="M30">
        <f>'Data Entry'!R37</f>
        <v>1.1678516009916058</v>
      </c>
      <c r="N30">
        <f>'Data Entry'!S37</f>
        <v>0.78463002036590568</v>
      </c>
      <c r="O30" s="11">
        <f>IF('Data Entry'!T37=-99,"",'Data Entry'!T37)</f>
        <v>2.2978032598397431</v>
      </c>
      <c r="P30" s="13">
        <f>IF('Data Entry'!U37=-99,"",'Data Entry'!U37)</f>
        <v>7.6816821469098642</v>
      </c>
      <c r="Q30" s="14">
        <f>IF('Data Entry'!V37=-99,"",'Data Entry'!V37)</f>
        <v>480.57765000000006</v>
      </c>
      <c r="R30" s="13" t="str">
        <f>IF('Data Entry'!W37=-99,"",'Data Entry'!W37)</f>
        <v/>
      </c>
      <c r="S30" s="13" t="str">
        <f>IF('Data Entry'!X37=-99,"",'Data Entry'!X37)</f>
        <v/>
      </c>
      <c r="T30" s="13" t="str">
        <f>IF('Data Entry'!Y37=-99,"",'Data Entry'!Y37)</f>
        <v/>
      </c>
      <c r="U30" s="13">
        <f>IF('Data Entry'!Z37=-1,"",'Data Entry'!Z37)</f>
        <v>-99</v>
      </c>
      <c r="V30" s="13">
        <f>IF('Data Entry'!AA37=-1,"",'Data Entry'!AA37)</f>
        <v>-99</v>
      </c>
      <c r="W30" s="13">
        <f>IF('Data Entry'!AB37=-99,"",'Data Entry'!AB37)</f>
        <v>39.281193334067659</v>
      </c>
      <c r="X30" s="13" t="e">
        <f>IF('Data Entry'!#REF!=-99,"",'Data Entry'!#REF!)</f>
        <v>#REF!</v>
      </c>
      <c r="Y30" s="11">
        <f>IF('Data Entry'!AC37=-99,"",'Data Entry'!AC37)</f>
        <v>2.2588478374347902</v>
      </c>
      <c r="Z30" s="14">
        <f>'Data Entry'!AD37</f>
        <v>1085.5517854219936</v>
      </c>
      <c r="AA30" s="14">
        <f>IF('Data Entry'!AE37=-99,"",'Data Entry'!AE37)</f>
        <v>1003.7056451310001</v>
      </c>
      <c r="AB30" s="14" t="str">
        <f>IF('Data Entry'!AF37=-99,"",'Data Entry'!AF37)</f>
        <v/>
      </c>
      <c r="AC30" s="14" t="str">
        <f>IF('Data Entry'!AG37=-99,"",'Data Entry'!AG37)</f>
        <v/>
      </c>
      <c r="AD30" s="14">
        <f>IF('Data Entry'!AH37=-99,"",'Data Entry'!AH37)</f>
        <v>2267.2183259252506</v>
      </c>
    </row>
    <row r="31" spans="1:30" x14ac:dyDescent="0.2">
      <c r="A31" s="13">
        <f>'Data Entry'!B38</f>
        <v>22.343609812259675</v>
      </c>
      <c r="B31" s="9">
        <f>'Data Entry'!C38</f>
        <v>7.81</v>
      </c>
      <c r="C31" s="9">
        <f>'Data Entry'!D38</f>
        <v>21.48</v>
      </c>
      <c r="D31" s="9" t="str">
        <f>IF('Data Entry'!E38="","",'Data Entry'!E38)</f>
        <v/>
      </c>
      <c r="E31" s="13">
        <f>IF('Data Entry'!J38=-99,"",'Data Entry'!J38)</f>
        <v>7.2224999999999993</v>
      </c>
      <c r="F31" s="9">
        <f>IF('Data Entry'!K38=-99,"",'Data Entry'!K38)</f>
        <v>21.240000000000002</v>
      </c>
      <c r="G31" s="11" t="str">
        <f>IF('Data Entry'!L38=-99,"",'Data Entry'!L38)</f>
        <v/>
      </c>
      <c r="H31" s="14">
        <f>'Data Entry'!M38</f>
        <v>863.84125228500375</v>
      </c>
      <c r="I31" s="14">
        <f>'Data Entry'!N38</f>
        <v>0.41361010671809195</v>
      </c>
      <c r="J31" s="14">
        <f>'Data Entry'!O38</f>
        <v>124.98616973764885</v>
      </c>
      <c r="K31" s="14">
        <f>'Data Entry'!P38</f>
        <v>2566.2294423719245</v>
      </c>
      <c r="L31" s="14">
        <f>'Data Entry'!Q38</f>
        <v>1702.3881900869208</v>
      </c>
      <c r="M31">
        <f>'Data Entry'!R38</f>
        <v>1.2287193170214239</v>
      </c>
      <c r="N31">
        <f>'Data Entry'!S38</f>
        <v>0.81510921030333194</v>
      </c>
      <c r="O31" s="11">
        <f>IF('Data Entry'!T38=-99,"",'Data Entry'!T38)</f>
        <v>2.0587056362639342</v>
      </c>
      <c r="P31" s="13">
        <f>IF('Data Entry'!U38=-99,"",'Data Entry'!U38)</f>
        <v>8.3533467751493955</v>
      </c>
      <c r="Q31" s="14">
        <f>IF('Data Entry'!V38=-99,"",'Data Entry'!V38)</f>
        <v>486.40725000000009</v>
      </c>
      <c r="R31" s="13" t="str">
        <f>IF('Data Entry'!W38=-99,"",'Data Entry'!W38)</f>
        <v/>
      </c>
      <c r="S31" s="13" t="str">
        <f>IF('Data Entry'!X38=-99,"",'Data Entry'!X38)</f>
        <v/>
      </c>
      <c r="T31" s="13" t="str">
        <f>IF('Data Entry'!Y38=-99,"",'Data Entry'!Y38)</f>
        <v/>
      </c>
      <c r="U31" s="13">
        <f>IF('Data Entry'!Z38=-1,"",'Data Entry'!Z38)</f>
        <v>-99</v>
      </c>
      <c r="V31" s="13">
        <f>IF('Data Entry'!AA38=-1,"",'Data Entry'!AA38)</f>
        <v>-99</v>
      </c>
      <c r="W31" s="13">
        <f>IF('Data Entry'!AB38=-99,"",'Data Entry'!AB38)</f>
        <v>39.674527174641867</v>
      </c>
      <c r="X31" s="13" t="e">
        <f>IF('Data Entry'!#REF!=-99,"",'Data Entry'!#REF!)</f>
        <v>#REF!</v>
      </c>
      <c r="Y31" s="11">
        <f>IF('Data Entry'!AC38=-99,"",'Data Entry'!AC38)</f>
        <v>2.3326881824534853</v>
      </c>
      <c r="Z31" s="14">
        <f>'Data Entry'!AD38</f>
        <v>1134.6364439346983</v>
      </c>
      <c r="AA31" s="14">
        <f>IF('Data Entry'!AE38=-99,"",'Data Entry'!AE38)</f>
        <v>1015.8809979150002</v>
      </c>
      <c r="AB31" s="14" t="str">
        <f>IF('Data Entry'!AF38=-99,"",'Data Entry'!AF38)</f>
        <v/>
      </c>
      <c r="AC31" s="14" t="str">
        <f>IF('Data Entry'!AG38=-99,"",'Data Entry'!AG38)</f>
        <v/>
      </c>
      <c r="AD31" s="14">
        <f>IF('Data Entry'!AH38=-99,"",'Data Entry'!AH38)</f>
        <v>2369.7335986153748</v>
      </c>
    </row>
    <row r="32" spans="1:30" x14ac:dyDescent="0.2">
      <c r="A32" s="13">
        <f>'Data Entry'!B39</f>
        <v>23.360719624519348</v>
      </c>
      <c r="B32" s="9">
        <f>'Data Entry'!C39</f>
        <v>6.78</v>
      </c>
      <c r="C32" s="9">
        <f>'Data Entry'!D39</f>
        <v>19.05</v>
      </c>
      <c r="D32" s="9" t="str">
        <f>IF('Data Entry'!E39="","",'Data Entry'!E39)</f>
        <v/>
      </c>
      <c r="E32" s="13">
        <f>IF('Data Entry'!J39=-99,"",'Data Entry'!J39)</f>
        <v>6.2625000000000002</v>
      </c>
      <c r="F32" s="9">
        <f>IF('Data Entry'!K39=-99,"",'Data Entry'!K39)</f>
        <v>18.810000000000002</v>
      </c>
      <c r="G32" s="11" t="str">
        <f>IF('Data Entry'!L39=-99,"",'Data Entry'!L39)</f>
        <v/>
      </c>
      <c r="H32" s="14">
        <f>'Data Entry'!M39</f>
        <v>927.30890457000726</v>
      </c>
      <c r="I32" s="14">
        <f>'Data Entry'!N39</f>
        <v>0.44399863281048352</v>
      </c>
      <c r="J32" s="14">
        <f>'Data Entry'!O39</f>
        <v>123.32270228371293</v>
      </c>
      <c r="K32" s="14">
        <f>'Data Entry'!P39</f>
        <v>2691.6621729390672</v>
      </c>
      <c r="L32" s="14">
        <f>'Data Entry'!Q39</f>
        <v>1764.3532683690601</v>
      </c>
      <c r="M32">
        <f>'Data Entry'!R39</f>
        <v>1.28877693170304</v>
      </c>
      <c r="N32">
        <f>'Data Entry'!S39</f>
        <v>0.84477829889255651</v>
      </c>
      <c r="O32" s="11">
        <f>IF('Data Entry'!T39=-99,"",'Data Entry'!T39)</f>
        <v>2.1564831230865145</v>
      </c>
      <c r="P32" s="13">
        <f>IF('Data Entry'!U39=-99,"",'Data Entry'!U39)</f>
        <v>6.887607523556361</v>
      </c>
      <c r="Q32" s="14">
        <f>IF('Data Entry'!V39=-99,"",'Data Entry'!V39)</f>
        <v>435.39825000000013</v>
      </c>
      <c r="R32" s="13" t="str">
        <f>IF('Data Entry'!W39=-99,"",'Data Entry'!W39)</f>
        <v/>
      </c>
      <c r="S32" s="13" t="str">
        <f>IF('Data Entry'!X39=-99,"",'Data Entry'!X39)</f>
        <v/>
      </c>
      <c r="T32" s="13" t="str">
        <f>IF('Data Entry'!Y39=-99,"",'Data Entry'!Y39)</f>
        <v/>
      </c>
      <c r="U32" s="13">
        <f>IF('Data Entry'!Z39=-1,"",'Data Entry'!Z39)</f>
        <v>-99</v>
      </c>
      <c r="V32" s="13">
        <f>IF('Data Entry'!AA39=-1,"",'Data Entry'!AA39)</f>
        <v>-99</v>
      </c>
      <c r="W32" s="13">
        <f>IF('Data Entry'!AB39=-99,"",'Data Entry'!AB39)</f>
        <v>38.760845398171128</v>
      </c>
      <c r="X32" s="13" t="e">
        <f>IF('Data Entry'!#REF!=-99,"",'Data Entry'!#REF!)</f>
        <v>#REF!</v>
      </c>
      <c r="Y32" s="11">
        <f>IF('Data Entry'!AC39=-99,"",'Data Entry'!AC39)</f>
        <v>2.1556479768393344</v>
      </c>
      <c r="Z32" s="14">
        <f>'Data Entry'!AD39</f>
        <v>938.56535673188705</v>
      </c>
      <c r="AA32" s="14">
        <f>IF('Data Entry'!AE39=-99,"",'Data Entry'!AE39)</f>
        <v>909.34666105500025</v>
      </c>
      <c r="AB32" s="14" t="str">
        <f>IF('Data Entry'!AF39=-99,"",'Data Entry'!AF39)</f>
        <v/>
      </c>
      <c r="AC32" s="14" t="str">
        <f>IF('Data Entry'!AG39=-99,"",'Data Entry'!AG39)</f>
        <v/>
      </c>
      <c r="AD32" s="14">
        <f>IF('Data Entry'!AH39=-99,"",'Data Entry'!AH39)</f>
        <v>1960.2312901488153</v>
      </c>
    </row>
    <row r="33" spans="1:30" x14ac:dyDescent="0.2">
      <c r="A33" s="13">
        <f>'Data Entry'!B40</f>
        <v>24.377829436779024</v>
      </c>
      <c r="B33" s="9">
        <f>'Data Entry'!C40</f>
        <v>5.86</v>
      </c>
      <c r="C33" s="9">
        <f>'Data Entry'!D40</f>
        <v>17.510000000000002</v>
      </c>
      <c r="D33" s="9" t="str">
        <f>IF('Data Entry'!E40="","",'Data Entry'!E40)</f>
        <v/>
      </c>
      <c r="E33" s="13">
        <f>IF('Data Entry'!J40=-99,"",'Data Entry'!J40)</f>
        <v>5.3735000000000008</v>
      </c>
      <c r="F33" s="9">
        <f>IF('Data Entry'!K40=-99,"",'Data Entry'!K40)</f>
        <v>17.270000000000003</v>
      </c>
      <c r="G33" s="11" t="str">
        <f>IF('Data Entry'!L40=-99,"",'Data Entry'!L40)</f>
        <v/>
      </c>
      <c r="H33" s="14">
        <f>'Data Entry'!M40</f>
        <v>990.77655685501111</v>
      </c>
      <c r="I33" s="14">
        <f>'Data Entry'!N40</f>
        <v>0.47438715890287525</v>
      </c>
      <c r="J33" s="14">
        <f>'Data Entry'!O40</f>
        <v>121.94147610801942</v>
      </c>
      <c r="K33" s="14">
        <f>'Data Entry'!P40</f>
        <v>2815.6900448099627</v>
      </c>
      <c r="L33" s="14">
        <f>'Data Entry'!Q40</f>
        <v>1824.9134879549515</v>
      </c>
      <c r="M33">
        <f>'Data Entry'!R40</f>
        <v>1.3481618953000483</v>
      </c>
      <c r="N33">
        <f>'Data Entry'!S40</f>
        <v>0.87377473639717296</v>
      </c>
      <c r="O33" s="11">
        <f>IF('Data Entry'!T40=-99,"",'Data Entry'!T40)</f>
        <v>2.4282967928813526</v>
      </c>
      <c r="P33" s="13">
        <f>IF('Data Entry'!U40=-99,"",'Data Entry'!U40)</f>
        <v>5.6068373655406782</v>
      </c>
      <c r="Q33" s="14">
        <f>IF('Data Entry'!V40=-99,"",'Data Entry'!V40)</f>
        <v>412.80855000000014</v>
      </c>
      <c r="R33" s="13" t="str">
        <f>IF('Data Entry'!W40=-99,"",'Data Entry'!W40)</f>
        <v/>
      </c>
      <c r="S33" s="13" t="str">
        <f>IF('Data Entry'!X40=-99,"",'Data Entry'!X40)</f>
        <v/>
      </c>
      <c r="T33" s="13" t="str">
        <f>IF('Data Entry'!Y40=-99,"",'Data Entry'!Y40)</f>
        <v/>
      </c>
      <c r="U33" s="13">
        <f>IF('Data Entry'!Z40=-1,"",'Data Entry'!Z40)</f>
        <v>-99</v>
      </c>
      <c r="V33" s="13">
        <f>IF('Data Entry'!AA40=-1,"",'Data Entry'!AA40)</f>
        <v>-99</v>
      </c>
      <c r="W33" s="13">
        <f>IF('Data Entry'!AB40=-99,"",'Data Entry'!AB40)</f>
        <v>37.754067178231409</v>
      </c>
      <c r="X33" s="13" t="e">
        <f>IF('Data Entry'!#REF!=-99,"",'Data Entry'!#REF!)</f>
        <v>#REF!</v>
      </c>
      <c r="Y33" s="11">
        <f>IF('Data Entry'!AC40=-99,"",'Data Entry'!AC40)</f>
        <v>1.9758871055633629</v>
      </c>
      <c r="Z33" s="14">
        <f>'Data Entry'!AD40</f>
        <v>815.66309101130901</v>
      </c>
      <c r="AA33" s="14">
        <f>IF('Data Entry'!AE40=-99,"",'Data Entry'!AE40)</f>
        <v>862.16716901700022</v>
      </c>
      <c r="AB33" s="14" t="str">
        <f>IF('Data Entry'!AF40=-99,"",'Data Entry'!AF40)</f>
        <v/>
      </c>
      <c r="AC33" s="14" t="str">
        <f>IF('Data Entry'!AG40=-99,"",'Data Entry'!AG40)</f>
        <v/>
      </c>
      <c r="AD33" s="14">
        <f>IF('Data Entry'!AH40=-99,"",'Data Entry'!AH40)</f>
        <v>1703.5449921007591</v>
      </c>
    </row>
    <row r="34" spans="1:30" x14ac:dyDescent="0.2">
      <c r="A34" s="13">
        <f>'Data Entry'!B41</f>
        <v>25.394939249038696</v>
      </c>
      <c r="B34" s="9">
        <f>'Data Entry'!C41</f>
        <v>4.59</v>
      </c>
      <c r="C34" s="9">
        <f>'Data Entry'!D41</f>
        <v>13.69</v>
      </c>
      <c r="D34" s="9" t="str">
        <f>IF('Data Entry'!E41="","",'Data Entry'!E41)</f>
        <v/>
      </c>
      <c r="E34" s="13">
        <f>IF('Data Entry'!J41=-99,"",'Data Entry'!J41)</f>
        <v>4.2309999999999999</v>
      </c>
      <c r="F34" s="9">
        <f>IF('Data Entry'!K41=-99,"",'Data Entry'!K41)</f>
        <v>13.45</v>
      </c>
      <c r="G34" s="11" t="str">
        <f>IF('Data Entry'!L41=-99,"",'Data Entry'!L41)</f>
        <v/>
      </c>
      <c r="H34" s="14">
        <f>'Data Entry'!M41</f>
        <v>1054.2442091400146</v>
      </c>
      <c r="I34" s="14">
        <f>'Data Entry'!N41</f>
        <v>0.50477568499526682</v>
      </c>
      <c r="J34" s="14">
        <f>'Data Entry'!O41</f>
        <v>118.76056520348712</v>
      </c>
      <c r="K34" s="14">
        <f>'Data Entry'!P41</f>
        <v>2936.4825809879339</v>
      </c>
      <c r="L34" s="14">
        <f>'Data Entry'!Q41</f>
        <v>1882.2383718479193</v>
      </c>
      <c r="M34">
        <f>'Data Entry'!R41</f>
        <v>1.4059977692493004</v>
      </c>
      <c r="N34">
        <f>'Data Entry'!S41</f>
        <v>0.90122208425403361</v>
      </c>
      <c r="O34" s="11">
        <f>IF('Data Entry'!T41=-99,"",'Data Entry'!T41)</f>
        <v>2.474086158172764</v>
      </c>
      <c r="P34" s="13">
        <f>IF('Data Entry'!U41=-99,"",'Data Entry'!U41)</f>
        <v>4.1346349363919899</v>
      </c>
      <c r="Q34" s="14">
        <f>IF('Data Entry'!V41=-99,"",'Data Entry'!V41)</f>
        <v>319.89929999999998</v>
      </c>
      <c r="R34" s="13" t="str">
        <f>IF('Data Entry'!W41=-99,"",'Data Entry'!W41)</f>
        <v/>
      </c>
      <c r="S34" s="13" t="str">
        <f>IF('Data Entry'!X41=-99,"",'Data Entry'!X41)</f>
        <v/>
      </c>
      <c r="T34" s="13" t="str">
        <f>IF('Data Entry'!Y41=-99,"",'Data Entry'!Y41)</f>
        <v/>
      </c>
      <c r="U34" s="13">
        <f>IF('Data Entry'!Z41=-1,"",'Data Entry'!Z41)</f>
        <v>-99</v>
      </c>
      <c r="V34" s="13">
        <f>IF('Data Entry'!AA41=-1,"",'Data Entry'!AA41)</f>
        <v>-99</v>
      </c>
      <c r="W34" s="13">
        <f>IF('Data Entry'!AB41=-99,"",'Data Entry'!AB41)</f>
        <v>36.201993634050325</v>
      </c>
      <c r="X34" s="13" t="e">
        <f>IF('Data Entry'!#REF!=-99,"",'Data Entry'!#REF!)</f>
        <v>#REF!</v>
      </c>
      <c r="Y34" s="11">
        <f>IF('Data Entry'!AC41=-99,"",'Data Entry'!AC41)</f>
        <v>1.7026161897083409</v>
      </c>
      <c r="Z34" s="14">
        <f>'Data Entry'!AD41</f>
        <v>544.66572725636547</v>
      </c>
      <c r="AA34" s="14">
        <f>IF('Data Entry'!AE41=-99,"",'Data Entry'!AE41)</f>
        <v>668.12248402199998</v>
      </c>
      <c r="AB34" s="14" t="str">
        <f>IF('Data Entry'!AF41=-99,"",'Data Entry'!AF41)</f>
        <v/>
      </c>
      <c r="AC34" s="14" t="str">
        <f>IF('Data Entry'!AG41=-99,"",'Data Entry'!AG41)</f>
        <v/>
      </c>
      <c r="AD34" s="14">
        <f>IF('Data Entry'!AH41=-99,"",'Data Entry'!AH41)</f>
        <v>1137.5561580040096</v>
      </c>
    </row>
    <row r="35" spans="1:30" x14ac:dyDescent="0.2">
      <c r="A35" s="13">
        <f>'Data Entry'!B42</f>
        <v>26.412050625801086</v>
      </c>
      <c r="B35" s="9">
        <f>'Data Entry'!C42</f>
        <v>3.28</v>
      </c>
      <c r="C35" s="9">
        <f>'Data Entry'!D42</f>
        <v>10.77</v>
      </c>
      <c r="D35" s="9" t="str">
        <f>IF('Data Entry'!E42="","",'Data Entry'!E42)</f>
        <v/>
      </c>
      <c r="E35" s="13">
        <f>IF('Data Entry'!J42=-99,"",'Data Entry'!J42)</f>
        <v>3.0015000000000001</v>
      </c>
      <c r="F35" s="9">
        <f>IF('Data Entry'!K42=-99,"",'Data Entry'!K42)</f>
        <v>10.53</v>
      </c>
      <c r="G35" s="11" t="str">
        <f>IF('Data Entry'!L42=-99,"",'Data Entry'!L42)</f>
        <v/>
      </c>
      <c r="H35" s="14">
        <f>'Data Entry'!M42</f>
        <v>1117.7119590499879</v>
      </c>
      <c r="I35" s="14">
        <f>'Data Entry'!N42</f>
        <v>0.53516425783082333</v>
      </c>
      <c r="J35" s="14">
        <f>'Data Entry'!O42</f>
        <v>115.16291464944329</v>
      </c>
      <c r="K35" s="14">
        <f>'Data Entry'!P42</f>
        <v>3053.6160916589988</v>
      </c>
      <c r="L35" s="14">
        <f>'Data Entry'!Q42</f>
        <v>1935.904132609011</v>
      </c>
      <c r="M35">
        <f>'Data Entry'!R42</f>
        <v>1.4620816894380759</v>
      </c>
      <c r="N35">
        <f>'Data Entry'!S42</f>
        <v>0.92691743160725248</v>
      </c>
      <c r="O35" s="11">
        <f>IF('Data Entry'!T42=-99,"",'Data Entry'!T42)</f>
        <v>3.0525041142121951</v>
      </c>
      <c r="P35" s="13">
        <f>IF('Data Entry'!U42=-99,"",'Data Entry'!U42)</f>
        <v>2.6607933544766875</v>
      </c>
      <c r="Q35" s="14">
        <f>IF('Data Entry'!V42=-99,"",'Data Entry'!V42)</f>
        <v>261.23894999999999</v>
      </c>
      <c r="R35" s="13" t="str">
        <f>IF('Data Entry'!W42=-99,"",'Data Entry'!W42)</f>
        <v/>
      </c>
      <c r="S35" s="13" t="str">
        <f>IF('Data Entry'!X42=-99,"",'Data Entry'!X42)</f>
        <v/>
      </c>
      <c r="T35" s="13" t="str">
        <f>IF('Data Entry'!Y42=-99,"",'Data Entry'!Y42)</f>
        <v/>
      </c>
      <c r="U35" s="13">
        <f>IF('Data Entry'!Z42=-1,"",'Data Entry'!Z42)</f>
        <v>-99</v>
      </c>
      <c r="V35" s="13">
        <f>IF('Data Entry'!AA42=-1,"",'Data Entry'!AA42)</f>
        <v>-99</v>
      </c>
      <c r="W35" s="13">
        <f>IF('Data Entry'!AB42=-99,"",'Data Entry'!AB42)</f>
        <v>33.825830351043066</v>
      </c>
      <c r="X35" s="13" t="e">
        <f>IF('Data Entry'!#REF!=-99,"",'Data Entry'!#REF!)</f>
        <v>#REF!</v>
      </c>
      <c r="Y35" s="11">
        <f>IF('Data Entry'!AC42=-99,"",'Data Entry'!AC42)</f>
        <v>1.3500222943900131</v>
      </c>
      <c r="Z35" s="14">
        <f>'Data Entry'!AD42</f>
        <v>352.67840666303789</v>
      </c>
      <c r="AA35" s="14">
        <f>IF('Data Entry'!AE42=-99,"",'Data Entry'!AE42)</f>
        <v>545.60799663299997</v>
      </c>
      <c r="AB35" s="14" t="str">
        <f>IF('Data Entry'!AF42=-99,"",'Data Entry'!AF42)</f>
        <v/>
      </c>
      <c r="AC35" s="14" t="str">
        <f>IF('Data Entry'!AG42=-99,"",'Data Entry'!AG42)</f>
        <v/>
      </c>
      <c r="AD35" s="14">
        <f>IF('Data Entry'!AH42=-99,"",'Data Entry'!AH42)</f>
        <v>736.58295945202121</v>
      </c>
    </row>
    <row r="36" spans="1:30" x14ac:dyDescent="0.2">
      <c r="A36" s="13">
        <f>'Data Entry'!B43</f>
        <v>27.429158873558045</v>
      </c>
      <c r="B36" s="9">
        <f>'Data Entry'!C43</f>
        <v>2.67</v>
      </c>
      <c r="C36" s="9">
        <f>'Data Entry'!D43</f>
        <v>8.15</v>
      </c>
      <c r="D36" s="9" t="str">
        <f>IF('Data Entry'!E43="","",'Data Entry'!E43)</f>
        <v/>
      </c>
      <c r="E36" s="13">
        <f>IF('Data Entry'!J43=-99,"",'Data Entry'!J43)</f>
        <v>2.492</v>
      </c>
      <c r="F36" s="9">
        <f>IF('Data Entry'!K43=-99,"",'Data Entry'!K43)</f>
        <v>7.91</v>
      </c>
      <c r="G36" s="11" t="str">
        <f>IF('Data Entry'!L43=-99,"",'Data Entry'!L43)</f>
        <v/>
      </c>
      <c r="H36" s="14">
        <f>'Data Entry'!M43</f>
        <v>1181.1795137100219</v>
      </c>
      <c r="I36" s="14">
        <f>'Data Entry'!N43</f>
        <v>0.56555273718005017</v>
      </c>
      <c r="J36" s="14">
        <f>'Data Entry'!O43</f>
        <v>111.89338737776623</v>
      </c>
      <c r="K36" s="14">
        <f>'Data Entry'!P43</f>
        <v>3167.423778830389</v>
      </c>
      <c r="L36" s="14">
        <f>'Data Entry'!Q43</f>
        <v>1986.2442651203671</v>
      </c>
      <c r="M36">
        <f>'Data Entry'!R43</f>
        <v>1.5165731941118623</v>
      </c>
      <c r="N36">
        <f>'Data Entry'!S43</f>
        <v>0.95102045693181225</v>
      </c>
      <c r="O36" s="11">
        <f>IF('Data Entry'!T43=-99,"",'Data Entry'!T43)</f>
        <v>2.8124309990552692</v>
      </c>
      <c r="P36" s="13">
        <f>IF('Data Entry'!U43=-99,"",'Data Entry'!U43)</f>
        <v>2.0256633269856943</v>
      </c>
      <c r="Q36" s="14">
        <f>IF('Data Entry'!V43=-99,"",'Data Entry'!V43)</f>
        <v>188.00460000000001</v>
      </c>
      <c r="R36" s="13" t="str">
        <f>IF('Data Entry'!W43=-99,"",'Data Entry'!W43)</f>
        <v/>
      </c>
      <c r="S36" s="13" t="str">
        <f>IF('Data Entry'!X43=-99,"",'Data Entry'!X43)</f>
        <v/>
      </c>
      <c r="T36" s="13" t="str">
        <f>IF('Data Entry'!Y43=-99,"",'Data Entry'!Y43)</f>
        <v/>
      </c>
      <c r="U36" s="13">
        <f>IF('Data Entry'!Z43=-1,"",'Data Entry'!Z43)</f>
        <v>-99</v>
      </c>
      <c r="V36" s="13">
        <f>IF('Data Entry'!AA43=-1,"",'Data Entry'!AA43)</f>
        <v>-99</v>
      </c>
      <c r="W36" s="13">
        <f>IF('Data Entry'!AB43=-99,"",'Data Entry'!AB43)</f>
        <v>32.278516752429681</v>
      </c>
      <c r="X36" s="13" t="e">
        <f>IF('Data Entry'!#REF!=-99,"",'Data Entry'!#REF!)</f>
        <v>#REF!</v>
      </c>
      <c r="Y36" s="11">
        <f>IF('Data Entry'!AC43=-99,"",'Data Entry'!AC43)</f>
        <v>1.0936245584451036</v>
      </c>
      <c r="Z36" s="14">
        <f>'Data Entry'!AD43</f>
        <v>205.60644766064834</v>
      </c>
      <c r="AA36" s="14">
        <f>IF('Data Entry'!AE43=-99,"",'Data Entry'!AE43)</f>
        <v>392.655127284</v>
      </c>
      <c r="AB36" s="14" t="str">
        <f>IF('Data Entry'!AF43=-99,"",'Data Entry'!AF43)</f>
        <v/>
      </c>
      <c r="AC36" s="14" t="str">
        <f>IF('Data Entry'!AG43=-99,"",'Data Entry'!AG43)</f>
        <v/>
      </c>
      <c r="AD36" s="14">
        <f>IF('Data Entry'!AH43=-99,"",'Data Entry'!AH43)</f>
        <v>429.41729019717047</v>
      </c>
    </row>
    <row r="37" spans="1:30" x14ac:dyDescent="0.2">
      <c r="A37" s="13">
        <f>'Data Entry'!B44</f>
        <v>28.446270250320435</v>
      </c>
      <c r="B37" s="9">
        <f>'Data Entry'!C44</f>
        <v>2.79</v>
      </c>
      <c r="C37" s="9">
        <f>'Data Entry'!D44</f>
        <v>7.95</v>
      </c>
      <c r="D37" s="9" t="str">
        <f>IF('Data Entry'!E44="","",'Data Entry'!E44)</f>
        <v/>
      </c>
      <c r="E37" s="13">
        <f>IF('Data Entry'!J44=-99,"",'Data Entry'!J44)</f>
        <v>2.6280000000000001</v>
      </c>
      <c r="F37" s="9">
        <f>IF('Data Entry'!K44=-99,"",'Data Entry'!K44)</f>
        <v>7.71</v>
      </c>
      <c r="G37" s="11" t="str">
        <f>IF('Data Entry'!L44=-99,"",'Data Entry'!L44)</f>
        <v/>
      </c>
      <c r="H37" s="14">
        <f>'Data Entry'!M44</f>
        <v>1244.6472636199951</v>
      </c>
      <c r="I37" s="14">
        <f>'Data Entry'!N44</f>
        <v>0.59594131001560668</v>
      </c>
      <c r="J37" s="14">
        <f>'Data Entry'!O44</f>
        <v>111.83382025231568</v>
      </c>
      <c r="K37" s="14">
        <f>'Data Entry'!P44</f>
        <v>3281.1712297158192</v>
      </c>
      <c r="L37" s="14">
        <f>'Data Entry'!Q44</f>
        <v>2036.5239660958241</v>
      </c>
      <c r="M37">
        <f>'Data Entry'!R44</f>
        <v>1.5710358574486576</v>
      </c>
      <c r="N37">
        <f>'Data Entry'!S44</f>
        <v>0.97509454743305091</v>
      </c>
      <c r="O37" s="11">
        <f>IF('Data Entry'!T44=-99,"",'Data Entry'!T44)</f>
        <v>2.5009120184609581</v>
      </c>
      <c r="P37" s="13">
        <f>IF('Data Entry'!U44=-99,"",'Data Entry'!U44)</f>
        <v>2.0839606736944782</v>
      </c>
      <c r="Q37" s="14">
        <f>IF('Data Entry'!V44=-99,"",'Data Entry'!V44)</f>
        <v>176.34540000000001</v>
      </c>
      <c r="R37" s="13" t="str">
        <f>IF('Data Entry'!W44=-99,"",'Data Entry'!W44)</f>
        <v/>
      </c>
      <c r="S37" s="13" t="str">
        <f>IF('Data Entry'!X44=-99,"",'Data Entry'!X44)</f>
        <v/>
      </c>
      <c r="T37" s="13" t="str">
        <f>IF('Data Entry'!Y44=-99,"",'Data Entry'!Y44)</f>
        <v/>
      </c>
      <c r="U37" s="13">
        <f>IF('Data Entry'!Z44=-1,"",'Data Entry'!Z44)</f>
        <v>-99</v>
      </c>
      <c r="V37" s="13">
        <f>IF('Data Entry'!AA44=-1,"",'Data Entry'!AA44)</f>
        <v>-99</v>
      </c>
      <c r="W37" s="13">
        <f>IF('Data Entry'!AB44=-99,"",'Data Entry'!AB44)</f>
        <v>32.442236876304875</v>
      </c>
      <c r="X37" s="13" t="e">
        <f>IF('Data Entry'!#REF!=-99,"",'Data Entry'!#REF!)</f>
        <v>#REF!</v>
      </c>
      <c r="Y37" s="11">
        <f>IF('Data Entry'!AC44=-99,"",'Data Entry'!AC44)</f>
        <v>1.0867889300525027</v>
      </c>
      <c r="Z37" s="14">
        <f>'Data Entry'!AD44</f>
        <v>191.65022858568062</v>
      </c>
      <c r="AA37" s="14">
        <f>IF('Data Entry'!AE44=-99,"",'Data Entry'!AE44)</f>
        <v>368.30442171600004</v>
      </c>
      <c r="AB37" s="14" t="str">
        <f>IF('Data Entry'!AF44=-99,"",'Data Entry'!AF44)</f>
        <v/>
      </c>
      <c r="AC37" s="14" t="str">
        <f>IF('Data Entry'!AG44=-99,"",'Data Entry'!AG44)</f>
        <v/>
      </c>
      <c r="AD37" s="14">
        <f>IF('Data Entry'!AH44=-99,"",'Data Entry'!AH44)</f>
        <v>400.26916841033739</v>
      </c>
    </row>
    <row r="38" spans="1:30" x14ac:dyDescent="0.2">
      <c r="A38" s="13">
        <f>'Data Entry'!B45</f>
        <v>29.463378498077393</v>
      </c>
      <c r="B38" s="9">
        <f>'Data Entry'!C45</f>
        <v>2.75</v>
      </c>
      <c r="C38" s="9">
        <f>'Data Entry'!D45</f>
        <v>6.18</v>
      </c>
      <c r="D38" s="9" t="str">
        <f>IF('Data Entry'!E45="","",'Data Entry'!E45)</f>
        <v/>
      </c>
      <c r="E38" s="13">
        <f>IF('Data Entry'!J45=-99,"",'Data Entry'!J45)</f>
        <v>2.6745000000000001</v>
      </c>
      <c r="F38" s="9">
        <f>IF('Data Entry'!K45=-99,"",'Data Entry'!K45)</f>
        <v>5.9399999999999995</v>
      </c>
      <c r="G38" s="11" t="str">
        <f>IF('Data Entry'!L45=-99,"",'Data Entry'!L45)</f>
        <v/>
      </c>
      <c r="H38" s="14">
        <f>'Data Entry'!M45</f>
        <v>1308.1148182800293</v>
      </c>
      <c r="I38" s="14">
        <f>'Data Entry'!N45</f>
        <v>0.62632978936483352</v>
      </c>
      <c r="J38" s="14">
        <f>'Data Entry'!O45</f>
        <v>109.43100858352871</v>
      </c>
      <c r="K38" s="14">
        <f>'Data Entry'!P45</f>
        <v>3392.4744111064888</v>
      </c>
      <c r="L38" s="14">
        <f>'Data Entry'!Q45</f>
        <v>2084.3595928264594</v>
      </c>
      <c r="M38">
        <f>'Data Entry'!R45</f>
        <v>1.6243281963029144</v>
      </c>
      <c r="N38">
        <f>'Data Entry'!S45</f>
        <v>0.99799840693808095</v>
      </c>
      <c r="O38" s="11">
        <f>IF('Data Entry'!T45=-99,"",'Data Entry'!T45)</f>
        <v>1.5943499143986288</v>
      </c>
      <c r="P38" s="13">
        <f>IF('Data Entry'!U45=-99,"",'Data Entry'!U45)</f>
        <v>2.0522780361133797</v>
      </c>
      <c r="Q38" s="14">
        <f>IF('Data Entry'!V45=-99,"",'Data Entry'!V45)</f>
        <v>113.31284999999998</v>
      </c>
      <c r="R38" s="13" t="str">
        <f>IF('Data Entry'!W45=-99,"",'Data Entry'!W45)</f>
        <v/>
      </c>
      <c r="S38" s="13" t="str">
        <f>IF('Data Entry'!X45=-99,"",'Data Entry'!X45)</f>
        <v/>
      </c>
      <c r="T38" s="13" t="str">
        <f>IF('Data Entry'!Y45=-99,"",'Data Entry'!Y45)</f>
        <v/>
      </c>
      <c r="U38" s="13">
        <f>IF('Data Entry'!Z45=-1,"",'Data Entry'!Z45)</f>
        <v>-99</v>
      </c>
      <c r="V38" s="13">
        <f>IF('Data Entry'!AA45=-1,"",'Data Entry'!AA45)</f>
        <v>-99</v>
      </c>
      <c r="W38" s="13" t="str">
        <f>IF('Data Entry'!AB45=-99,"",'Data Entry'!AB45)</f>
        <v/>
      </c>
      <c r="X38" s="13" t="e">
        <f>IF('Data Entry'!#REF!=-99,"",'Data Entry'!#REF!)</f>
        <v>#REF!</v>
      </c>
      <c r="Y38" s="11">
        <f>IF('Data Entry'!AC45=-99,"",'Data Entry'!AC45)</f>
        <v>0.97945910729825247</v>
      </c>
      <c r="Z38" s="14">
        <f>'Data Entry'!AD45</f>
        <v>110.98530290642077</v>
      </c>
      <c r="AA38" s="14">
        <f>IF('Data Entry'!AE45=-99,"",'Data Entry'!AE45)</f>
        <v>236.65841973899995</v>
      </c>
      <c r="AB38" s="14" t="str">
        <f>IF('Data Entry'!AF45=-99,"",'Data Entry'!AF45)</f>
        <v/>
      </c>
      <c r="AC38" s="14" t="str">
        <f>IF('Data Entry'!AG45=-99,"",'Data Entry'!AG45)</f>
        <v/>
      </c>
      <c r="AD38" s="14">
        <f>IF('Data Entry'!AH45=-99,"",'Data Entry'!AH45)</f>
        <v>231.79724453217602</v>
      </c>
    </row>
    <row r="39" spans="1:30" x14ac:dyDescent="0.2">
      <c r="A39" s="13"/>
      <c r="B39" s="9"/>
      <c r="C39" s="9"/>
      <c r="D39" s="9"/>
      <c r="E39" s="13"/>
      <c r="F39" s="9"/>
      <c r="G39" s="11"/>
      <c r="H39" s="14"/>
      <c r="I39" s="14"/>
      <c r="J39" s="14"/>
      <c r="K39" s="14"/>
      <c r="L39" s="14"/>
      <c r="O39" s="11"/>
      <c r="P39" s="13"/>
      <c r="Q39" s="14"/>
      <c r="R39" s="13"/>
      <c r="S39" s="13"/>
      <c r="T39" s="13"/>
      <c r="U39" s="13"/>
      <c r="V39" s="13"/>
      <c r="W39" s="13"/>
      <c r="X39" s="13"/>
      <c r="Y39" s="11"/>
      <c r="Z39" s="14"/>
      <c r="AA39" s="14"/>
      <c r="AB39" s="14"/>
      <c r="AC39" s="14"/>
      <c r="AD39" s="14"/>
    </row>
    <row r="40" spans="1:30" x14ac:dyDescent="0.2">
      <c r="A40" s="13"/>
      <c r="B40" s="9"/>
      <c r="C40" s="9"/>
      <c r="D40" s="9"/>
      <c r="E40" s="13"/>
      <c r="F40" s="9"/>
      <c r="G40" s="11"/>
      <c r="H40" s="14"/>
      <c r="I40" s="14"/>
      <c r="J40" s="14"/>
      <c r="K40" s="14"/>
      <c r="L40" s="14"/>
      <c r="O40" s="11"/>
      <c r="P40" s="13"/>
      <c r="Q40" s="14"/>
      <c r="R40" s="13"/>
      <c r="S40" s="13"/>
      <c r="T40" s="13"/>
      <c r="U40" s="13"/>
      <c r="V40" s="13"/>
      <c r="W40" s="13"/>
      <c r="X40" s="13"/>
      <c r="Y40" s="11"/>
      <c r="Z40" s="14"/>
      <c r="AA40" s="14"/>
      <c r="AB40" s="14"/>
      <c r="AC40" s="14"/>
      <c r="AD40" s="14"/>
    </row>
    <row r="41" spans="1:30" x14ac:dyDescent="0.2">
      <c r="A41" s="13"/>
      <c r="B41" s="9"/>
      <c r="C41" s="9"/>
      <c r="D41" s="9"/>
      <c r="E41" s="13"/>
      <c r="F41" s="9"/>
      <c r="G41" s="11"/>
      <c r="H41" s="14"/>
      <c r="I41" s="14"/>
      <c r="J41" s="14"/>
      <c r="K41" s="14"/>
      <c r="L41" s="14"/>
      <c r="O41" s="11"/>
      <c r="P41" s="13"/>
      <c r="Q41" s="14"/>
      <c r="R41" s="13"/>
      <c r="S41" s="13"/>
      <c r="T41" s="13"/>
      <c r="U41" s="13"/>
      <c r="V41" s="13"/>
      <c r="W41" s="13"/>
      <c r="X41" s="13"/>
      <c r="Y41" s="11"/>
      <c r="Z41" s="14"/>
      <c r="AA41" s="14"/>
      <c r="AB41" s="14"/>
      <c r="AC41" s="14"/>
      <c r="AD41" s="14"/>
    </row>
    <row r="42" spans="1:30" x14ac:dyDescent="0.2">
      <c r="A42" s="13"/>
      <c r="B42" s="9"/>
      <c r="C42" s="9"/>
      <c r="D42" s="9"/>
      <c r="E42" s="13"/>
      <c r="F42" s="9"/>
      <c r="G42" s="11"/>
      <c r="H42" s="14"/>
      <c r="I42" s="14"/>
      <c r="J42" s="14"/>
      <c r="K42" s="14"/>
      <c r="L42" s="14"/>
      <c r="O42" s="11"/>
      <c r="P42" s="13"/>
      <c r="Q42" s="14"/>
      <c r="R42" s="13"/>
      <c r="S42" s="13"/>
      <c r="T42" s="13"/>
      <c r="U42" s="13"/>
      <c r="V42" s="13"/>
      <c r="W42" s="13"/>
      <c r="X42" s="13"/>
      <c r="Y42" s="11"/>
      <c r="Z42" s="14"/>
      <c r="AA42" s="14"/>
      <c r="AB42" s="14"/>
      <c r="AC42" s="14"/>
      <c r="AD42" s="14"/>
    </row>
    <row r="43" spans="1:30" x14ac:dyDescent="0.2">
      <c r="A43" s="13"/>
      <c r="B43" s="9"/>
      <c r="C43" s="9"/>
      <c r="D43" s="9"/>
      <c r="E43" s="13"/>
      <c r="F43" s="9"/>
      <c r="G43" s="11"/>
      <c r="H43" s="14"/>
      <c r="I43" s="14"/>
      <c r="J43" s="14"/>
      <c r="K43" s="14"/>
      <c r="L43" s="14"/>
      <c r="O43" s="11"/>
      <c r="P43" s="13"/>
      <c r="Q43" s="14"/>
      <c r="R43" s="13"/>
      <c r="S43" s="13"/>
      <c r="T43" s="13"/>
      <c r="U43" s="13"/>
      <c r="V43" s="13"/>
      <c r="W43" s="13"/>
      <c r="X43" s="13"/>
      <c r="Y43" s="11"/>
      <c r="Z43" s="14"/>
      <c r="AA43" s="14"/>
      <c r="AB43" s="14"/>
      <c r="AC43" s="14"/>
      <c r="AD43" s="14"/>
    </row>
    <row r="44" spans="1:30" x14ac:dyDescent="0.2">
      <c r="A44" s="13"/>
      <c r="B44" s="9"/>
      <c r="C44" s="9"/>
      <c r="D44" s="9"/>
      <c r="E44" s="13"/>
      <c r="F44" s="9"/>
      <c r="G44" s="11"/>
      <c r="H44" s="14"/>
      <c r="I44" s="14"/>
      <c r="J44" s="14"/>
      <c r="K44" s="14"/>
      <c r="L44" s="14"/>
      <c r="O44" s="11"/>
      <c r="P44" s="13"/>
      <c r="Q44" s="14"/>
      <c r="R44" s="13"/>
      <c r="S44" s="13"/>
      <c r="T44" s="13"/>
      <c r="U44" s="13"/>
      <c r="V44" s="13"/>
      <c r="W44" s="13"/>
      <c r="X44" s="13"/>
      <c r="Y44" s="11"/>
      <c r="Z44" s="14"/>
      <c r="AA44" s="14"/>
      <c r="AB44" s="14"/>
      <c r="AC44" s="14"/>
      <c r="AD44" s="14"/>
    </row>
    <row r="45" spans="1:30" x14ac:dyDescent="0.2">
      <c r="A45" s="13"/>
      <c r="B45" s="9"/>
      <c r="C45" s="9"/>
      <c r="D45" s="9"/>
      <c r="E45" s="13"/>
      <c r="F45" s="9"/>
      <c r="G45" s="11"/>
      <c r="H45" s="14"/>
      <c r="I45" s="14"/>
      <c r="J45" s="14"/>
      <c r="K45" s="14"/>
      <c r="L45" s="14"/>
      <c r="O45" s="11"/>
      <c r="P45" s="13"/>
      <c r="Q45" s="14"/>
      <c r="R45" s="13"/>
      <c r="S45" s="13"/>
      <c r="T45" s="13"/>
      <c r="U45" s="13"/>
      <c r="V45" s="13"/>
      <c r="W45" s="13"/>
      <c r="X45" s="13"/>
      <c r="Y45" s="11"/>
      <c r="Z45" s="14"/>
      <c r="AA45" s="14"/>
      <c r="AB45" s="14"/>
      <c r="AC45" s="14"/>
      <c r="AD45" s="14"/>
    </row>
    <row r="46" spans="1:30" x14ac:dyDescent="0.2">
      <c r="A46" s="13"/>
      <c r="B46" s="9"/>
      <c r="C46" s="9"/>
      <c r="D46" s="9"/>
      <c r="E46" s="13"/>
      <c r="F46" s="9"/>
      <c r="G46" s="11"/>
      <c r="H46" s="14"/>
      <c r="I46" s="14"/>
      <c r="J46" s="14"/>
      <c r="K46" s="14"/>
      <c r="L46" s="14"/>
      <c r="O46" s="11"/>
      <c r="P46" s="13"/>
      <c r="Q46" s="14"/>
      <c r="R46" s="13"/>
      <c r="S46" s="13"/>
      <c r="T46" s="13"/>
      <c r="U46" s="13"/>
      <c r="V46" s="13"/>
      <c r="W46" s="13"/>
      <c r="X46" s="13"/>
      <c r="Y46" s="11"/>
      <c r="Z46" s="14"/>
      <c r="AA46" s="14"/>
      <c r="AB46" s="14"/>
      <c r="AC46" s="14"/>
      <c r="AD46" s="14"/>
    </row>
    <row r="47" spans="1:30" x14ac:dyDescent="0.2">
      <c r="A47" s="13"/>
      <c r="B47" s="9"/>
      <c r="C47" s="9"/>
      <c r="D47" s="9"/>
      <c r="E47" s="13"/>
      <c r="F47" s="9"/>
      <c r="G47" s="11"/>
      <c r="H47" s="14"/>
      <c r="I47" s="14"/>
      <c r="J47" s="14"/>
      <c r="K47" s="14"/>
      <c r="L47" s="14"/>
      <c r="O47" s="11"/>
      <c r="P47" s="13"/>
      <c r="Q47" s="14"/>
      <c r="R47" s="13"/>
      <c r="S47" s="13"/>
      <c r="T47" s="13"/>
      <c r="U47" s="13"/>
      <c r="V47" s="13"/>
      <c r="W47" s="13"/>
      <c r="X47" s="13"/>
      <c r="Y47" s="11"/>
      <c r="Z47" s="14"/>
      <c r="AA47" s="14"/>
      <c r="AB47" s="14"/>
      <c r="AC47" s="14"/>
      <c r="AD47" s="14"/>
    </row>
    <row r="48" spans="1:30" x14ac:dyDescent="0.2">
      <c r="A48" s="13"/>
      <c r="B48" s="9"/>
      <c r="C48" s="9"/>
      <c r="D48" s="9"/>
      <c r="E48" s="13"/>
      <c r="F48" s="9"/>
      <c r="G48" s="11"/>
      <c r="H48" s="14"/>
      <c r="I48" s="14"/>
      <c r="J48" s="14"/>
      <c r="K48" s="14"/>
      <c r="L48" s="14"/>
      <c r="O48" s="11"/>
      <c r="P48" s="13"/>
      <c r="Q48" s="14"/>
      <c r="R48" s="13"/>
      <c r="S48" s="13"/>
      <c r="T48" s="13"/>
      <c r="U48" s="13"/>
      <c r="V48" s="13"/>
      <c r="W48" s="13"/>
      <c r="X48" s="13"/>
      <c r="Y48" s="11"/>
      <c r="Z48" s="14"/>
      <c r="AA48" s="14"/>
      <c r="AB48" s="14"/>
      <c r="AC48" s="14"/>
      <c r="AD48" s="14"/>
    </row>
    <row r="49" spans="1:30" x14ac:dyDescent="0.2">
      <c r="A49" s="13"/>
      <c r="B49" s="9"/>
      <c r="C49" s="9"/>
      <c r="D49" s="9"/>
      <c r="E49" s="13"/>
      <c r="F49" s="9"/>
      <c r="G49" s="11"/>
      <c r="H49" s="14"/>
      <c r="I49" s="14"/>
      <c r="J49" s="14"/>
      <c r="K49" s="14"/>
      <c r="L49" s="14"/>
      <c r="O49" s="11"/>
      <c r="P49" s="13"/>
      <c r="Q49" s="14"/>
      <c r="R49" s="13"/>
      <c r="S49" s="13"/>
      <c r="T49" s="13"/>
      <c r="U49" s="13"/>
      <c r="V49" s="13"/>
      <c r="W49" s="13"/>
      <c r="X49" s="13"/>
      <c r="Y49" s="11"/>
      <c r="Z49" s="14"/>
      <c r="AA49" s="14"/>
      <c r="AB49" s="14"/>
      <c r="AC49" s="14"/>
      <c r="AD49" s="14"/>
    </row>
    <row r="50" spans="1:30" x14ac:dyDescent="0.2">
      <c r="A50" s="13"/>
      <c r="B50" s="9"/>
      <c r="C50" s="9"/>
      <c r="D50" s="9"/>
      <c r="E50" s="13"/>
      <c r="F50" s="9"/>
      <c r="G50" s="11"/>
      <c r="H50" s="14"/>
      <c r="I50" s="14"/>
      <c r="J50" s="14"/>
      <c r="K50" s="14"/>
      <c r="L50" s="14"/>
      <c r="O50" s="11"/>
      <c r="P50" s="13"/>
      <c r="Q50" s="14"/>
      <c r="R50" s="13"/>
      <c r="S50" s="13"/>
      <c r="T50" s="13"/>
      <c r="U50" s="13"/>
      <c r="V50" s="13"/>
      <c r="W50" s="13"/>
      <c r="X50" s="13"/>
      <c r="Y50" s="11"/>
      <c r="Z50" s="14"/>
      <c r="AA50" s="14"/>
      <c r="AB50" s="14"/>
      <c r="AC50" s="14"/>
      <c r="AD50" s="14"/>
    </row>
    <row r="51" spans="1:30" x14ac:dyDescent="0.2">
      <c r="A51" s="13"/>
      <c r="B51" s="9"/>
      <c r="C51" s="9"/>
      <c r="D51" s="9"/>
      <c r="E51" s="13"/>
      <c r="F51" s="9"/>
      <c r="G51" s="11"/>
      <c r="H51" s="14"/>
      <c r="I51" s="14"/>
      <c r="J51" s="14"/>
      <c r="K51" s="14"/>
      <c r="L51" s="14"/>
      <c r="O51" s="11"/>
      <c r="P51" s="13"/>
      <c r="Q51" s="14"/>
      <c r="R51" s="13"/>
      <c r="S51" s="13"/>
      <c r="T51" s="13"/>
      <c r="U51" s="13"/>
      <c r="V51" s="13"/>
      <c r="W51" s="13"/>
      <c r="X51" s="13"/>
      <c r="Y51" s="11"/>
      <c r="Z51" s="14"/>
      <c r="AA51" s="14"/>
      <c r="AB51" s="14"/>
      <c r="AC51" s="14"/>
      <c r="AD51" s="14"/>
    </row>
    <row r="52" spans="1:30" x14ac:dyDescent="0.2">
      <c r="A52" s="13"/>
      <c r="B52" s="9"/>
      <c r="C52" s="9"/>
      <c r="D52" s="9"/>
      <c r="E52" s="13"/>
      <c r="F52" s="9"/>
      <c r="G52" s="11"/>
      <c r="H52" s="14"/>
      <c r="I52" s="14"/>
      <c r="J52" s="14"/>
      <c r="K52" s="14"/>
      <c r="L52" s="14"/>
      <c r="O52" s="11"/>
      <c r="P52" s="13"/>
      <c r="Q52" s="14"/>
      <c r="R52" s="13"/>
      <c r="S52" s="13"/>
      <c r="T52" s="13"/>
      <c r="U52" s="13"/>
      <c r="V52" s="13"/>
      <c r="W52" s="13"/>
      <c r="X52" s="13"/>
      <c r="Y52" s="11"/>
      <c r="Z52" s="14"/>
      <c r="AA52" s="14"/>
      <c r="AB52" s="14"/>
      <c r="AC52" s="14"/>
      <c r="AD52" s="14"/>
    </row>
    <row r="53" spans="1:30" x14ac:dyDescent="0.2">
      <c r="A53" s="13"/>
      <c r="B53" s="9"/>
      <c r="C53" s="9"/>
      <c r="D53" s="9"/>
      <c r="E53" s="13"/>
      <c r="F53" s="9"/>
      <c r="G53" s="11"/>
      <c r="H53" s="14"/>
      <c r="I53" s="14"/>
      <c r="J53" s="14"/>
      <c r="K53" s="14"/>
      <c r="L53" s="14"/>
      <c r="O53" s="11"/>
      <c r="P53" s="13"/>
      <c r="Q53" s="14"/>
      <c r="R53" s="13"/>
      <c r="S53" s="13"/>
      <c r="T53" s="13"/>
      <c r="U53" s="13"/>
      <c r="V53" s="13"/>
      <c r="W53" s="13"/>
      <c r="X53" s="13"/>
      <c r="Y53" s="11"/>
      <c r="Z53" s="14"/>
      <c r="AA53" s="14"/>
      <c r="AB53" s="14"/>
      <c r="AC53" s="14"/>
      <c r="AD53" s="14"/>
    </row>
    <row r="54" spans="1:30" x14ac:dyDescent="0.2">
      <c r="A54" s="13"/>
      <c r="B54" s="9"/>
      <c r="C54" s="9"/>
      <c r="D54" s="9"/>
      <c r="E54" s="13"/>
      <c r="F54" s="9"/>
      <c r="G54" s="11"/>
      <c r="H54" s="14"/>
      <c r="I54" s="14"/>
      <c r="J54" s="14"/>
      <c r="K54" s="14"/>
      <c r="L54" s="14"/>
      <c r="O54" s="11"/>
      <c r="P54" s="13"/>
      <c r="Q54" s="14"/>
      <c r="R54" s="13"/>
      <c r="S54" s="13"/>
      <c r="T54" s="13"/>
      <c r="U54" s="13"/>
      <c r="V54" s="13"/>
      <c r="W54" s="13"/>
      <c r="X54" s="13"/>
      <c r="Y54" s="11"/>
      <c r="Z54" s="14"/>
      <c r="AA54" s="14"/>
      <c r="AB54" s="14"/>
      <c r="AC54" s="14"/>
      <c r="AD54" s="14"/>
    </row>
    <row r="55" spans="1:30" x14ac:dyDescent="0.2">
      <c r="A55" s="13"/>
      <c r="B55" s="9"/>
      <c r="C55" s="9"/>
      <c r="D55" s="9"/>
      <c r="E55" s="13"/>
      <c r="F55" s="9"/>
      <c r="G55" s="11"/>
      <c r="H55" s="14"/>
      <c r="I55" s="14"/>
      <c r="J55" s="14"/>
      <c r="K55" s="14"/>
      <c r="L55" s="14"/>
      <c r="O55" s="11"/>
      <c r="P55" s="13"/>
      <c r="Q55" s="14"/>
      <c r="R55" s="13"/>
      <c r="S55" s="13"/>
      <c r="T55" s="13"/>
      <c r="U55" s="13"/>
      <c r="V55" s="13"/>
      <c r="W55" s="13"/>
      <c r="X55" s="13"/>
      <c r="Y55" s="11"/>
      <c r="Z55" s="14"/>
      <c r="AA55" s="14"/>
      <c r="AB55" s="14"/>
      <c r="AC55" s="14"/>
      <c r="AD55" s="14"/>
    </row>
    <row r="56" spans="1:30" x14ac:dyDescent="0.2">
      <c r="A56" s="13"/>
      <c r="B56" s="9"/>
      <c r="C56" s="9"/>
      <c r="D56" s="9"/>
      <c r="E56" s="13"/>
      <c r="F56" s="9"/>
      <c r="G56" s="11"/>
      <c r="H56" s="14"/>
      <c r="I56" s="14"/>
      <c r="J56" s="14"/>
      <c r="K56" s="14"/>
      <c r="L56" s="14"/>
      <c r="O56" s="11"/>
      <c r="P56" s="13"/>
      <c r="Q56" s="14"/>
      <c r="R56" s="13"/>
      <c r="S56" s="13"/>
      <c r="T56" s="13"/>
      <c r="U56" s="13"/>
      <c r="V56" s="13"/>
      <c r="W56" s="13"/>
      <c r="X56" s="13"/>
      <c r="Y56" s="11"/>
      <c r="Z56" s="14"/>
      <c r="AA56" s="14"/>
      <c r="AB56" s="14"/>
      <c r="AC56" s="14"/>
      <c r="AD56" s="14"/>
    </row>
    <row r="57" spans="1:30" x14ac:dyDescent="0.2">
      <c r="A57" s="13"/>
      <c r="B57" s="9"/>
      <c r="C57" s="9"/>
      <c r="D57" s="9"/>
      <c r="E57" s="13"/>
      <c r="F57" s="9"/>
      <c r="G57" s="11"/>
      <c r="H57" s="14"/>
      <c r="I57" s="14"/>
      <c r="J57" s="14"/>
      <c r="K57" s="14"/>
      <c r="L57" s="14"/>
      <c r="O57" s="11"/>
      <c r="P57" s="13"/>
      <c r="Q57" s="14"/>
      <c r="R57" s="13"/>
      <c r="S57" s="13"/>
      <c r="T57" s="13"/>
      <c r="U57" s="13"/>
      <c r="V57" s="13"/>
      <c r="W57" s="13"/>
      <c r="X57" s="13"/>
      <c r="Y57" s="11"/>
      <c r="Z57" s="14"/>
      <c r="AA57" s="14"/>
      <c r="AB57" s="14"/>
      <c r="AC57" s="14"/>
      <c r="AD57" s="14"/>
    </row>
    <row r="58" spans="1:30" x14ac:dyDescent="0.2">
      <c r="A58" s="13"/>
      <c r="B58" s="9"/>
      <c r="C58" s="9"/>
      <c r="D58" s="9"/>
      <c r="E58" s="13"/>
      <c r="F58" s="9"/>
      <c r="G58" s="11"/>
      <c r="H58" s="14"/>
      <c r="I58" s="14"/>
      <c r="J58" s="14"/>
      <c r="K58" s="14"/>
      <c r="L58" s="14"/>
      <c r="O58" s="11"/>
      <c r="P58" s="13"/>
      <c r="Q58" s="14"/>
      <c r="R58" s="13"/>
      <c r="S58" s="13"/>
      <c r="T58" s="13"/>
      <c r="U58" s="13"/>
      <c r="V58" s="13"/>
      <c r="W58" s="13"/>
      <c r="X58" s="13"/>
      <c r="Y58" s="11"/>
      <c r="Z58" s="14"/>
      <c r="AA58" s="14"/>
      <c r="AB58" s="14"/>
      <c r="AC58" s="14"/>
      <c r="AD58" s="14"/>
    </row>
    <row r="59" spans="1:30" x14ac:dyDescent="0.2">
      <c r="A59" s="13"/>
      <c r="B59" s="9"/>
      <c r="C59" s="9"/>
      <c r="D59" s="9"/>
      <c r="E59" s="13"/>
      <c r="F59" s="9"/>
      <c r="G59" s="11"/>
      <c r="H59" s="14"/>
      <c r="I59" s="14"/>
      <c r="J59" s="14"/>
      <c r="K59" s="14"/>
      <c r="L59" s="14"/>
      <c r="O59" s="11"/>
      <c r="P59" s="13"/>
      <c r="Q59" s="14"/>
      <c r="R59" s="13"/>
      <c r="S59" s="13"/>
      <c r="T59" s="13"/>
      <c r="U59" s="13"/>
      <c r="V59" s="13"/>
      <c r="W59" s="13"/>
      <c r="X59" s="13"/>
      <c r="Y59" s="11"/>
      <c r="Z59" s="14"/>
      <c r="AA59" s="14"/>
      <c r="AB59" s="14"/>
      <c r="AC59" s="14"/>
      <c r="AD59" s="14"/>
    </row>
    <row r="60" spans="1:30" x14ac:dyDescent="0.2">
      <c r="A60" s="13"/>
      <c r="B60" s="9"/>
      <c r="C60" s="9"/>
      <c r="D60" s="9"/>
      <c r="E60" s="13"/>
      <c r="F60" s="9"/>
      <c r="G60" s="11"/>
      <c r="H60" s="14"/>
      <c r="I60" s="14"/>
      <c r="J60" s="14"/>
      <c r="K60" s="14"/>
      <c r="L60" s="14"/>
      <c r="O60" s="11"/>
      <c r="P60" s="13"/>
      <c r="Q60" s="14"/>
      <c r="R60" s="13"/>
      <c r="S60" s="13"/>
      <c r="T60" s="13"/>
      <c r="U60" s="13"/>
      <c r="V60" s="13"/>
      <c r="W60" s="13"/>
      <c r="X60" s="13"/>
      <c r="Y60" s="11"/>
      <c r="Z60" s="14"/>
      <c r="AA60" s="14"/>
      <c r="AB60" s="14"/>
      <c r="AC60" s="14"/>
      <c r="AD60" s="14"/>
    </row>
    <row r="61" spans="1:30" x14ac:dyDescent="0.2">
      <c r="A61" s="13"/>
      <c r="B61" s="9"/>
      <c r="C61" s="9"/>
      <c r="D61" s="9"/>
      <c r="E61" s="13"/>
      <c r="F61" s="9"/>
      <c r="G61" s="11"/>
      <c r="H61" s="14"/>
      <c r="I61" s="14"/>
      <c r="J61" s="14"/>
      <c r="K61" s="14"/>
      <c r="L61" s="14"/>
      <c r="O61" s="11"/>
      <c r="P61" s="13"/>
      <c r="Q61" s="14"/>
      <c r="R61" s="13"/>
      <c r="S61" s="13"/>
      <c r="T61" s="13"/>
      <c r="U61" s="13"/>
      <c r="V61" s="13"/>
      <c r="W61" s="13"/>
      <c r="X61" s="13"/>
      <c r="Y61" s="11"/>
      <c r="Z61" s="14"/>
      <c r="AA61" s="14"/>
      <c r="AB61" s="14"/>
      <c r="AC61" s="14"/>
      <c r="AD61" s="14"/>
    </row>
    <row r="62" spans="1:30" x14ac:dyDescent="0.2">
      <c r="A62" s="13"/>
      <c r="B62" s="9"/>
      <c r="C62" s="9"/>
      <c r="D62" s="9"/>
      <c r="E62" s="13"/>
      <c r="F62" s="9"/>
      <c r="G62" s="11"/>
      <c r="H62" s="14"/>
      <c r="I62" s="14"/>
      <c r="J62" s="14"/>
      <c r="K62" s="14"/>
      <c r="L62" s="14"/>
      <c r="O62" s="11"/>
      <c r="P62" s="13"/>
      <c r="Q62" s="14"/>
      <c r="R62" s="13"/>
      <c r="S62" s="13"/>
      <c r="T62" s="13"/>
      <c r="U62" s="13"/>
      <c r="V62" s="13"/>
      <c r="W62" s="13"/>
      <c r="X62" s="13"/>
      <c r="Y62" s="11"/>
      <c r="Z62" s="14"/>
      <c r="AA62" s="14"/>
      <c r="AB62" s="14"/>
      <c r="AC62" s="14"/>
      <c r="AD62" s="14"/>
    </row>
    <row r="63" spans="1:30" x14ac:dyDescent="0.2">
      <c r="A63" s="13"/>
      <c r="B63" s="9"/>
      <c r="C63" s="9"/>
      <c r="D63" s="9"/>
      <c r="E63" s="13"/>
      <c r="F63" s="9"/>
      <c r="G63" s="11"/>
      <c r="H63" s="14"/>
      <c r="I63" s="14"/>
      <c r="J63" s="14"/>
      <c r="K63" s="14"/>
      <c r="L63" s="14"/>
      <c r="O63" s="11"/>
      <c r="P63" s="13"/>
      <c r="Q63" s="14"/>
      <c r="R63" s="13"/>
      <c r="S63" s="13"/>
      <c r="T63" s="13"/>
      <c r="U63" s="13"/>
      <c r="V63" s="13"/>
      <c r="W63" s="13"/>
      <c r="X63" s="13"/>
      <c r="Y63" s="11"/>
      <c r="Z63" s="14"/>
      <c r="AA63" s="14"/>
      <c r="AB63" s="14"/>
      <c r="AC63" s="14"/>
      <c r="AD63" s="14"/>
    </row>
    <row r="64" spans="1:30" x14ac:dyDescent="0.2">
      <c r="A64" s="13"/>
      <c r="B64" s="9"/>
      <c r="C64" s="9"/>
      <c r="D64" s="9"/>
      <c r="E64" s="13"/>
      <c r="F64" s="9"/>
      <c r="G64" s="11"/>
      <c r="H64" s="14"/>
      <c r="I64" s="14"/>
      <c r="J64" s="14"/>
      <c r="K64" s="14"/>
      <c r="L64" s="14"/>
      <c r="O64" s="11"/>
      <c r="P64" s="13"/>
      <c r="Q64" s="14"/>
      <c r="R64" s="13"/>
      <c r="S64" s="13"/>
      <c r="T64" s="13"/>
      <c r="U64" s="13"/>
      <c r="V64" s="13"/>
      <c r="W64" s="13"/>
      <c r="X64" s="13"/>
      <c r="Y64" s="11"/>
      <c r="Z64" s="14"/>
      <c r="AA64" s="14"/>
      <c r="AB64" s="14"/>
      <c r="AC64" s="14"/>
      <c r="AD64" s="14"/>
    </row>
    <row r="65" spans="1:30" x14ac:dyDescent="0.2">
      <c r="A65" s="13"/>
      <c r="B65" s="9"/>
      <c r="C65" s="9"/>
      <c r="D65" s="9"/>
      <c r="E65" s="13"/>
      <c r="F65" s="9"/>
      <c r="G65" s="11"/>
      <c r="H65" s="14"/>
      <c r="I65" s="14"/>
      <c r="J65" s="14"/>
      <c r="K65" s="14"/>
      <c r="L65" s="14"/>
      <c r="O65" s="11"/>
      <c r="P65" s="13"/>
      <c r="Q65" s="14"/>
      <c r="R65" s="13"/>
      <c r="S65" s="13"/>
      <c r="T65" s="13"/>
      <c r="U65" s="13"/>
      <c r="V65" s="13"/>
      <c r="W65" s="13"/>
      <c r="X65" s="13"/>
      <c r="Y65" s="11"/>
      <c r="Z65" s="14"/>
      <c r="AA65" s="14"/>
      <c r="AB65" s="14"/>
      <c r="AC65" s="14"/>
      <c r="AD65" s="14"/>
    </row>
    <row r="66" spans="1:30" x14ac:dyDescent="0.2">
      <c r="A66" s="13"/>
      <c r="B66" s="9"/>
      <c r="C66" s="9"/>
      <c r="D66" s="9"/>
      <c r="E66" s="13"/>
      <c r="F66" s="9"/>
      <c r="G66" s="11"/>
      <c r="H66" s="14"/>
      <c r="I66" s="14"/>
      <c r="J66" s="14"/>
      <c r="K66" s="14"/>
      <c r="L66" s="14"/>
      <c r="O66" s="11"/>
      <c r="P66" s="13"/>
      <c r="Q66" s="14"/>
      <c r="R66" s="13"/>
      <c r="S66" s="13"/>
      <c r="T66" s="13"/>
      <c r="U66" s="13"/>
      <c r="V66" s="13"/>
      <c r="W66" s="13"/>
      <c r="X66" s="13"/>
      <c r="Y66" s="11"/>
      <c r="Z66" s="14"/>
      <c r="AA66" s="14"/>
      <c r="AB66" s="14"/>
      <c r="AC66" s="14"/>
      <c r="AD66" s="14"/>
    </row>
    <row r="67" spans="1:30" x14ac:dyDescent="0.2">
      <c r="A67" s="13"/>
      <c r="B67" s="9"/>
      <c r="C67" s="9"/>
      <c r="D67" s="9"/>
      <c r="E67" s="13"/>
      <c r="F67" s="9"/>
      <c r="G67" s="11"/>
      <c r="H67" s="14"/>
      <c r="I67" s="14"/>
      <c r="J67" s="14"/>
      <c r="K67" s="14"/>
      <c r="L67" s="14"/>
      <c r="O67" s="11"/>
      <c r="P67" s="13"/>
      <c r="Q67" s="14"/>
      <c r="R67" s="13"/>
      <c r="S67" s="13"/>
      <c r="T67" s="13"/>
      <c r="U67" s="13"/>
      <c r="V67" s="13"/>
      <c r="W67" s="13"/>
      <c r="X67" s="13"/>
      <c r="Y67" s="11"/>
      <c r="Z67" s="14"/>
      <c r="AA67" s="14"/>
      <c r="AB67" s="14"/>
      <c r="AC67" s="14"/>
      <c r="AD67" s="14"/>
    </row>
    <row r="68" spans="1:30" x14ac:dyDescent="0.2">
      <c r="A68" s="13"/>
      <c r="B68" s="9"/>
      <c r="C68" s="9"/>
      <c r="D68" s="9"/>
      <c r="E68" s="13"/>
      <c r="F68" s="9"/>
      <c r="G68" s="11"/>
      <c r="H68" s="14"/>
      <c r="I68" s="14"/>
      <c r="J68" s="14"/>
      <c r="K68" s="14"/>
      <c r="L68" s="14"/>
      <c r="O68" s="11"/>
      <c r="P68" s="13"/>
      <c r="Q68" s="14"/>
      <c r="R68" s="13"/>
      <c r="S68" s="13"/>
      <c r="T68" s="13"/>
      <c r="U68" s="13"/>
      <c r="V68" s="13"/>
      <c r="W68" s="13"/>
      <c r="X68" s="13"/>
      <c r="Y68" s="11"/>
      <c r="Z68" s="14"/>
      <c r="AA68" s="14"/>
      <c r="AB68" s="14"/>
      <c r="AC68" s="14"/>
      <c r="AD68" s="14"/>
    </row>
    <row r="69" spans="1:30" x14ac:dyDescent="0.2">
      <c r="A69" s="13"/>
      <c r="B69" s="9"/>
      <c r="C69" s="9"/>
      <c r="D69" s="9"/>
      <c r="E69" s="13"/>
      <c r="F69" s="9"/>
      <c r="G69" s="11"/>
      <c r="H69" s="14"/>
      <c r="I69" s="14"/>
      <c r="J69" s="14"/>
      <c r="K69" s="14"/>
      <c r="L69" s="14"/>
      <c r="O69" s="11"/>
      <c r="P69" s="13"/>
      <c r="Q69" s="14"/>
      <c r="R69" s="13"/>
      <c r="S69" s="13"/>
      <c r="T69" s="13"/>
      <c r="U69" s="13"/>
      <c r="V69" s="13"/>
      <c r="W69" s="13"/>
      <c r="X69" s="13"/>
      <c r="Y69" s="11"/>
      <c r="Z69" s="14"/>
      <c r="AA69" s="14"/>
      <c r="AB69" s="14"/>
      <c r="AC69" s="14"/>
      <c r="AD69" s="14"/>
    </row>
    <row r="70" spans="1:30" x14ac:dyDescent="0.2">
      <c r="A70" s="13"/>
      <c r="B70" s="9"/>
      <c r="C70" s="9"/>
      <c r="D70" s="9"/>
      <c r="E70" s="13"/>
      <c r="F70" s="9"/>
      <c r="G70" s="11"/>
      <c r="H70" s="14"/>
      <c r="I70" s="14"/>
      <c r="J70" s="14"/>
      <c r="K70" s="14"/>
      <c r="L70" s="14"/>
      <c r="O70" s="11"/>
      <c r="P70" s="13"/>
      <c r="Q70" s="14"/>
      <c r="R70" s="13"/>
      <c r="S70" s="13"/>
      <c r="T70" s="13"/>
      <c r="U70" s="13"/>
      <c r="V70" s="13"/>
      <c r="W70" s="13"/>
      <c r="X70" s="13"/>
      <c r="Y70" s="11"/>
      <c r="Z70" s="14"/>
      <c r="AA70" s="14"/>
      <c r="AB70" s="14"/>
      <c r="AC70" s="14"/>
      <c r="AD70" s="14"/>
    </row>
    <row r="71" spans="1:30" x14ac:dyDescent="0.2">
      <c r="A71" s="13"/>
      <c r="B71" s="9"/>
      <c r="C71" s="9"/>
      <c r="D71" s="9"/>
      <c r="E71" s="13"/>
      <c r="F71" s="9"/>
      <c r="G71" s="11"/>
      <c r="H71" s="14"/>
      <c r="I71" s="14"/>
      <c r="J71" s="14"/>
      <c r="K71" s="14"/>
      <c r="L71" s="14"/>
      <c r="O71" s="11"/>
      <c r="P71" s="13"/>
      <c r="Q71" s="14"/>
      <c r="R71" s="13"/>
      <c r="S71" s="13"/>
      <c r="T71" s="13"/>
      <c r="U71" s="13"/>
      <c r="V71" s="13"/>
      <c r="W71" s="13"/>
      <c r="X71" s="13"/>
      <c r="Y71" s="11"/>
      <c r="Z71" s="14"/>
      <c r="AA71" s="14"/>
      <c r="AB71" s="14"/>
      <c r="AC71" s="14"/>
      <c r="AD71" s="14"/>
    </row>
    <row r="72" spans="1:30" x14ac:dyDescent="0.2">
      <c r="A72" s="13"/>
      <c r="B72" s="9"/>
      <c r="C72" s="9"/>
      <c r="D72" s="9"/>
      <c r="E72" s="13"/>
      <c r="F72" s="9"/>
      <c r="G72" s="11"/>
      <c r="H72" s="14"/>
      <c r="I72" s="14"/>
      <c r="J72" s="14"/>
      <c r="K72" s="14"/>
      <c r="L72" s="14"/>
      <c r="O72" s="11"/>
      <c r="P72" s="13"/>
      <c r="Q72" s="14"/>
      <c r="R72" s="13"/>
      <c r="S72" s="13"/>
      <c r="T72" s="13"/>
      <c r="U72" s="13"/>
      <c r="V72" s="13"/>
      <c r="W72" s="13"/>
      <c r="X72" s="13"/>
      <c r="Y72" s="11"/>
      <c r="Z72" s="14"/>
      <c r="AA72" s="14"/>
      <c r="AB72" s="14"/>
      <c r="AC72" s="14"/>
      <c r="AD72" s="14"/>
    </row>
    <row r="73" spans="1:30" x14ac:dyDescent="0.2">
      <c r="A73" s="13"/>
      <c r="B73" s="9"/>
      <c r="C73" s="9"/>
      <c r="D73" s="9"/>
      <c r="E73" s="13"/>
      <c r="F73" s="9"/>
      <c r="G73" s="11"/>
      <c r="H73" s="14"/>
      <c r="I73" s="14"/>
      <c r="J73" s="14"/>
      <c r="K73" s="14"/>
      <c r="L73" s="14"/>
      <c r="O73" s="11"/>
      <c r="P73" s="13"/>
      <c r="Q73" s="14"/>
      <c r="R73" s="13"/>
      <c r="S73" s="13"/>
      <c r="T73" s="13"/>
      <c r="U73" s="13"/>
      <c r="V73" s="13"/>
      <c r="W73" s="13"/>
      <c r="X73" s="13"/>
      <c r="Y73" s="11"/>
      <c r="Z73" s="14"/>
      <c r="AA73" s="14"/>
      <c r="AB73" s="14"/>
      <c r="AC73" s="14"/>
      <c r="AD73" s="14"/>
    </row>
    <row r="74" spans="1:30" x14ac:dyDescent="0.2">
      <c r="A74" s="13"/>
      <c r="B74" s="9"/>
      <c r="C74" s="9"/>
      <c r="D74" s="9"/>
      <c r="E74" s="13"/>
      <c r="F74" s="9"/>
      <c r="G74" s="11"/>
      <c r="H74" s="14"/>
      <c r="I74" s="14"/>
      <c r="J74" s="14"/>
      <c r="K74" s="14"/>
      <c r="L74" s="14"/>
      <c r="O74" s="11"/>
      <c r="P74" s="13"/>
      <c r="Q74" s="14"/>
      <c r="R74" s="13"/>
      <c r="S74" s="13"/>
      <c r="T74" s="13"/>
      <c r="U74" s="13"/>
      <c r="V74" s="13"/>
      <c r="W74" s="13"/>
      <c r="X74" s="13"/>
      <c r="Y74" s="11"/>
      <c r="Z74" s="14"/>
      <c r="AA74" s="14"/>
      <c r="AB74" s="14"/>
      <c r="AC74" s="14"/>
      <c r="AD74" s="14"/>
    </row>
    <row r="75" spans="1:30" x14ac:dyDescent="0.2">
      <c r="A75" s="13"/>
      <c r="B75" s="9"/>
      <c r="C75" s="9"/>
      <c r="D75" s="9"/>
      <c r="E75" s="13"/>
      <c r="F75" s="9"/>
      <c r="G75" s="11"/>
      <c r="H75" s="14"/>
      <c r="I75" s="14"/>
      <c r="J75" s="14"/>
      <c r="K75" s="14"/>
      <c r="L75" s="14"/>
      <c r="O75" s="11"/>
      <c r="P75" s="13"/>
      <c r="Q75" s="14"/>
      <c r="R75" s="13"/>
      <c r="S75" s="13"/>
      <c r="T75" s="13"/>
      <c r="U75" s="13"/>
      <c r="V75" s="13"/>
      <c r="W75" s="13"/>
      <c r="X75" s="13"/>
      <c r="Y75" s="11"/>
      <c r="Z75" s="14"/>
      <c r="AA75" s="14"/>
      <c r="AB75" s="14"/>
      <c r="AC75" s="14"/>
      <c r="AD75" s="14"/>
    </row>
    <row r="76" spans="1:30" x14ac:dyDescent="0.2">
      <c r="A76" s="13"/>
      <c r="B76" s="9"/>
      <c r="C76" s="9"/>
      <c r="D76" s="9"/>
      <c r="E76" s="13"/>
      <c r="F76" s="9"/>
      <c r="G76" s="11"/>
      <c r="H76" s="14"/>
      <c r="I76" s="14"/>
      <c r="J76" s="14"/>
      <c r="K76" s="14"/>
      <c r="L76" s="14"/>
      <c r="O76" s="11"/>
      <c r="P76" s="13"/>
      <c r="Q76" s="14"/>
      <c r="R76" s="13"/>
      <c r="S76" s="13"/>
      <c r="T76" s="13"/>
      <c r="U76" s="13"/>
      <c r="V76" s="13"/>
      <c r="W76" s="13"/>
      <c r="X76" s="13"/>
      <c r="Y76" s="11"/>
      <c r="Z76" s="14"/>
      <c r="AA76" s="14"/>
      <c r="AB76" s="14"/>
      <c r="AC76" s="14"/>
      <c r="AD76" s="14"/>
    </row>
    <row r="77" spans="1:30" x14ac:dyDescent="0.2">
      <c r="A77" s="13"/>
      <c r="B77" s="9"/>
      <c r="C77" s="9"/>
      <c r="D77" s="9"/>
      <c r="E77" s="13"/>
      <c r="F77" s="9"/>
      <c r="G77" s="11"/>
      <c r="H77" s="14"/>
      <c r="I77" s="14"/>
      <c r="J77" s="14"/>
      <c r="K77" s="14"/>
      <c r="L77" s="14"/>
      <c r="O77" s="11"/>
      <c r="P77" s="13"/>
      <c r="Q77" s="14"/>
      <c r="R77" s="13"/>
      <c r="S77" s="13"/>
      <c r="T77" s="13"/>
      <c r="U77" s="13"/>
      <c r="V77" s="13"/>
      <c r="W77" s="13"/>
      <c r="X77" s="13"/>
      <c r="Y77" s="11"/>
      <c r="Z77" s="14"/>
      <c r="AA77" s="14"/>
      <c r="AB77" s="14"/>
      <c r="AC77" s="14"/>
      <c r="AD77" s="14"/>
    </row>
    <row r="78" spans="1:30" x14ac:dyDescent="0.2">
      <c r="A78" s="13"/>
      <c r="B78" s="9"/>
      <c r="C78" s="9"/>
      <c r="D78" s="9"/>
      <c r="E78" s="13"/>
      <c r="F78" s="9"/>
      <c r="G78" s="11"/>
      <c r="H78" s="14"/>
      <c r="I78" s="14"/>
      <c r="J78" s="14"/>
      <c r="K78" s="14"/>
      <c r="L78" s="14"/>
      <c r="O78" s="11"/>
      <c r="P78" s="13"/>
      <c r="Q78" s="14"/>
      <c r="R78" s="13"/>
      <c r="S78" s="13"/>
      <c r="T78" s="13"/>
      <c r="U78" s="13"/>
      <c r="V78" s="13"/>
      <c r="W78" s="13"/>
      <c r="X78" s="13"/>
      <c r="Y78" s="11"/>
      <c r="Z78" s="14"/>
      <c r="AA78" s="14"/>
      <c r="AB78" s="14"/>
      <c r="AC78" s="14"/>
      <c r="AD78" s="14"/>
    </row>
    <row r="79" spans="1:30" x14ac:dyDescent="0.2">
      <c r="A79" s="13"/>
      <c r="B79" s="9"/>
      <c r="C79" s="9"/>
      <c r="D79" s="9"/>
      <c r="E79" s="13"/>
      <c r="F79" s="9"/>
      <c r="G79" s="11"/>
      <c r="H79" s="14"/>
      <c r="I79" s="14"/>
      <c r="J79" s="14"/>
      <c r="K79" s="14"/>
      <c r="L79" s="14"/>
      <c r="O79" s="11"/>
      <c r="P79" s="13"/>
      <c r="Q79" s="14"/>
      <c r="R79" s="13"/>
      <c r="S79" s="13"/>
      <c r="T79" s="13"/>
      <c r="U79" s="13"/>
      <c r="V79" s="13"/>
      <c r="W79" s="13"/>
      <c r="X79" s="13"/>
      <c r="Y79" s="11"/>
      <c r="Z79" s="14"/>
      <c r="AA79" s="14"/>
      <c r="AB79" s="14"/>
      <c r="AC79" s="14"/>
      <c r="AD79" s="14"/>
    </row>
    <row r="80" spans="1:30" x14ac:dyDescent="0.2">
      <c r="A80" s="13"/>
      <c r="B80" s="9"/>
      <c r="C80" s="9"/>
      <c r="D80" s="9"/>
      <c r="E80" s="13"/>
      <c r="F80" s="9"/>
      <c r="G80" s="11"/>
      <c r="H80" s="14"/>
      <c r="I80" s="14"/>
      <c r="J80" s="14"/>
      <c r="K80" s="14"/>
      <c r="L80" s="14"/>
      <c r="O80" s="11"/>
      <c r="P80" s="13"/>
      <c r="Q80" s="14"/>
      <c r="R80" s="13"/>
      <c r="S80" s="13"/>
      <c r="T80" s="13"/>
      <c r="U80" s="13"/>
      <c r="V80" s="13"/>
      <c r="W80" s="13"/>
      <c r="X80" s="13"/>
      <c r="Y80" s="11"/>
      <c r="Z80" s="14"/>
      <c r="AA80" s="14"/>
      <c r="AB80" s="14"/>
      <c r="AC80" s="14"/>
      <c r="AD80" s="14"/>
    </row>
    <row r="81" spans="1:30" x14ac:dyDescent="0.2">
      <c r="A81" s="13"/>
      <c r="B81" s="9"/>
      <c r="C81" s="9"/>
      <c r="D81" s="9"/>
      <c r="E81" s="13"/>
      <c r="F81" s="9"/>
      <c r="G81" s="11"/>
      <c r="H81" s="14"/>
      <c r="I81" s="14"/>
      <c r="J81" s="14"/>
      <c r="K81" s="14"/>
      <c r="L81" s="14"/>
      <c r="O81" s="11"/>
      <c r="P81" s="13"/>
      <c r="Q81" s="14"/>
      <c r="R81" s="13"/>
      <c r="S81" s="13"/>
      <c r="T81" s="13"/>
      <c r="U81" s="13"/>
      <c r="V81" s="13"/>
      <c r="W81" s="13"/>
      <c r="X81" s="13"/>
      <c r="Y81" s="11"/>
      <c r="Z81" s="14"/>
      <c r="AA81" s="14"/>
      <c r="AB81" s="14"/>
      <c r="AC81" s="14"/>
      <c r="AD81" s="14"/>
    </row>
    <row r="82" spans="1:30" x14ac:dyDescent="0.2">
      <c r="A82" s="13"/>
      <c r="B82" s="9"/>
      <c r="C82" s="9"/>
      <c r="D82" s="9"/>
      <c r="E82" s="13"/>
      <c r="F82" s="9"/>
      <c r="G82" s="11"/>
      <c r="H82" s="14"/>
      <c r="I82" s="14"/>
      <c r="J82" s="14"/>
      <c r="K82" s="14"/>
      <c r="L82" s="14"/>
      <c r="O82" s="11"/>
      <c r="P82" s="13"/>
      <c r="Q82" s="14"/>
      <c r="R82" s="13"/>
      <c r="S82" s="13"/>
      <c r="T82" s="13"/>
      <c r="U82" s="13"/>
      <c r="V82" s="13"/>
      <c r="W82" s="13"/>
      <c r="X82" s="13"/>
      <c r="Y82" s="11"/>
      <c r="Z82" s="14"/>
      <c r="AA82" s="14"/>
      <c r="AB82" s="14"/>
      <c r="AC82" s="14"/>
      <c r="AD82" s="14"/>
    </row>
    <row r="83" spans="1:30" x14ac:dyDescent="0.2">
      <c r="A83" s="13"/>
      <c r="B83" s="9"/>
      <c r="C83" s="9"/>
      <c r="D83" s="9"/>
      <c r="E83" s="13"/>
      <c r="F83" s="9"/>
      <c r="G83" s="11"/>
      <c r="H83" s="14"/>
      <c r="I83" s="14"/>
      <c r="J83" s="14"/>
      <c r="K83" s="14"/>
      <c r="L83" s="14"/>
      <c r="O83" s="11"/>
      <c r="P83" s="13"/>
      <c r="Q83" s="14"/>
      <c r="R83" s="13"/>
      <c r="S83" s="13"/>
      <c r="T83" s="13"/>
      <c r="U83" s="13"/>
      <c r="V83" s="13"/>
      <c r="W83" s="13"/>
      <c r="X83" s="13"/>
      <c r="Y83" s="11"/>
      <c r="Z83" s="14"/>
      <c r="AA83" s="14"/>
      <c r="AB83" s="14"/>
      <c r="AC83" s="14"/>
      <c r="AD83" s="14"/>
    </row>
    <row r="84" spans="1:30" x14ac:dyDescent="0.2">
      <c r="A84" s="13"/>
      <c r="B84" s="9"/>
      <c r="C84" s="9"/>
      <c r="D84" s="9"/>
      <c r="E84" s="13"/>
      <c r="F84" s="9"/>
      <c r="G84" s="11"/>
      <c r="H84" s="14"/>
      <c r="I84" s="14"/>
      <c r="J84" s="14"/>
      <c r="K84" s="14"/>
      <c r="L84" s="14"/>
      <c r="O84" s="11"/>
      <c r="P84" s="13"/>
      <c r="Q84" s="14"/>
      <c r="R84" s="13"/>
      <c r="S84" s="13"/>
      <c r="T84" s="13"/>
      <c r="U84" s="13"/>
      <c r="V84" s="13"/>
      <c r="W84" s="13"/>
      <c r="X84" s="13"/>
      <c r="Y84" s="11"/>
      <c r="Z84" s="14"/>
      <c r="AA84" s="14"/>
      <c r="AB84" s="14"/>
      <c r="AC84" s="14"/>
      <c r="AD84" s="14"/>
    </row>
    <row r="85" spans="1:30" x14ac:dyDescent="0.2">
      <c r="A85" s="13"/>
      <c r="B85" s="9"/>
      <c r="C85" s="9"/>
      <c r="D85" s="9"/>
      <c r="E85" s="13"/>
      <c r="F85" s="9"/>
      <c r="G85" s="11"/>
      <c r="H85" s="14"/>
      <c r="I85" s="14"/>
      <c r="J85" s="14"/>
      <c r="K85" s="14"/>
      <c r="L85" s="14"/>
      <c r="O85" s="11"/>
      <c r="P85" s="13"/>
      <c r="Q85" s="14"/>
      <c r="R85" s="13"/>
      <c r="S85" s="13"/>
      <c r="T85" s="13"/>
      <c r="U85" s="13"/>
      <c r="V85" s="13"/>
      <c r="W85" s="13"/>
      <c r="X85" s="13"/>
      <c r="Y85" s="11"/>
      <c r="Z85" s="14"/>
      <c r="AA85" s="14"/>
      <c r="AB85" s="14"/>
      <c r="AC85" s="14"/>
      <c r="AD85" s="14"/>
    </row>
    <row r="86" spans="1:30" x14ac:dyDescent="0.2">
      <c r="A86" s="13"/>
      <c r="B86" s="9"/>
      <c r="C86" s="9"/>
      <c r="D86" s="9"/>
      <c r="E86" s="13"/>
      <c r="F86" s="9"/>
      <c r="G86" s="11"/>
      <c r="H86" s="14"/>
      <c r="I86" s="14"/>
      <c r="J86" s="14"/>
      <c r="K86" s="14"/>
      <c r="L86" s="14"/>
      <c r="O86" s="11"/>
      <c r="P86" s="13"/>
      <c r="Q86" s="14"/>
      <c r="R86" s="13"/>
      <c r="S86" s="13"/>
      <c r="T86" s="13"/>
      <c r="U86" s="13"/>
      <c r="V86" s="13"/>
      <c r="W86" s="13"/>
      <c r="X86" s="13"/>
      <c r="Y86" s="11"/>
      <c r="Z86" s="14"/>
      <c r="AA86" s="14"/>
      <c r="AB86" s="14"/>
      <c r="AC86" s="14"/>
      <c r="AD86" s="14"/>
    </row>
    <row r="87" spans="1:30" x14ac:dyDescent="0.2">
      <c r="A87" s="13"/>
      <c r="B87" s="9"/>
      <c r="C87" s="9"/>
      <c r="D87" s="9"/>
      <c r="E87" s="13"/>
      <c r="F87" s="9"/>
      <c r="G87" s="11"/>
      <c r="H87" s="14"/>
      <c r="I87" s="14"/>
      <c r="J87" s="14"/>
      <c r="K87" s="14"/>
      <c r="L87" s="14"/>
      <c r="O87" s="11"/>
      <c r="P87" s="13"/>
      <c r="Q87" s="14"/>
      <c r="R87" s="13"/>
      <c r="S87" s="13"/>
      <c r="T87" s="13"/>
      <c r="U87" s="13"/>
      <c r="V87" s="13"/>
      <c r="W87" s="13"/>
      <c r="X87" s="13"/>
      <c r="Y87" s="11"/>
      <c r="Z87" s="14"/>
      <c r="AA87" s="14"/>
      <c r="AB87" s="14"/>
      <c r="AC87" s="14"/>
      <c r="AD87" s="14"/>
    </row>
    <row r="88" spans="1:30" x14ac:dyDescent="0.2">
      <c r="A88" s="13"/>
      <c r="B88" s="9"/>
      <c r="C88" s="9"/>
      <c r="D88" s="9"/>
      <c r="E88" s="13"/>
      <c r="F88" s="9"/>
      <c r="G88" s="11"/>
      <c r="H88" s="14"/>
      <c r="I88" s="14"/>
      <c r="J88" s="14"/>
      <c r="K88" s="14"/>
      <c r="L88" s="14"/>
      <c r="O88" s="11"/>
      <c r="P88" s="13"/>
      <c r="Q88" s="14"/>
      <c r="R88" s="13"/>
      <c r="S88" s="13"/>
      <c r="T88" s="13"/>
      <c r="U88" s="13"/>
      <c r="V88" s="13"/>
      <c r="W88" s="13"/>
      <c r="X88" s="13"/>
      <c r="Y88" s="11"/>
      <c r="Z88" s="14"/>
      <c r="AA88" s="14"/>
      <c r="AB88" s="14"/>
      <c r="AC88" s="14"/>
      <c r="AD88" s="14"/>
    </row>
    <row r="89" spans="1:30" x14ac:dyDescent="0.2">
      <c r="A89" s="13"/>
      <c r="B89" s="9"/>
      <c r="C89" s="9"/>
      <c r="D89" s="9"/>
      <c r="E89" s="13"/>
      <c r="F89" s="9"/>
      <c r="G89" s="11"/>
      <c r="H89" s="14"/>
      <c r="I89" s="14"/>
      <c r="J89" s="14"/>
      <c r="K89" s="14"/>
      <c r="L89" s="14"/>
      <c r="O89" s="11"/>
      <c r="P89" s="13"/>
      <c r="Q89" s="14"/>
      <c r="R89" s="13"/>
      <c r="S89" s="13"/>
      <c r="T89" s="13"/>
      <c r="U89" s="13"/>
      <c r="V89" s="13"/>
      <c r="W89" s="13"/>
      <c r="X89" s="13"/>
      <c r="Y89" s="11"/>
      <c r="Z89" s="14"/>
      <c r="AA89" s="14"/>
      <c r="AB89" s="14"/>
      <c r="AC89" s="14"/>
      <c r="AD89" s="14"/>
    </row>
    <row r="90" spans="1:30" x14ac:dyDescent="0.2">
      <c r="A90" s="13"/>
      <c r="B90" s="9"/>
      <c r="C90" s="9"/>
      <c r="D90" s="9"/>
      <c r="E90" s="13"/>
      <c r="F90" s="9"/>
      <c r="G90" s="11"/>
      <c r="H90" s="14"/>
      <c r="I90" s="14"/>
      <c r="J90" s="14"/>
      <c r="K90" s="14"/>
      <c r="L90" s="14"/>
      <c r="O90" s="11"/>
      <c r="P90" s="13"/>
      <c r="Q90" s="14"/>
      <c r="R90" s="13"/>
      <c r="S90" s="13"/>
      <c r="T90" s="13"/>
      <c r="U90" s="13"/>
      <c r="V90" s="13"/>
      <c r="W90" s="13"/>
      <c r="X90" s="13"/>
      <c r="Y90" s="11"/>
      <c r="Z90" s="14"/>
      <c r="AA90" s="14"/>
      <c r="AB90" s="14"/>
      <c r="AC90" s="14"/>
      <c r="AD90" s="14"/>
    </row>
    <row r="91" spans="1:30" x14ac:dyDescent="0.2">
      <c r="A91" s="13"/>
      <c r="B91" s="9"/>
      <c r="C91" s="9"/>
      <c r="D91" s="9"/>
      <c r="E91" s="13"/>
      <c r="F91" s="9"/>
      <c r="G91" s="11"/>
      <c r="H91" s="14"/>
      <c r="I91" s="14"/>
      <c r="J91" s="14"/>
      <c r="K91" s="14"/>
      <c r="L91" s="14"/>
      <c r="O91" s="11"/>
      <c r="P91" s="13"/>
      <c r="Q91" s="14"/>
      <c r="R91" s="13"/>
      <c r="S91" s="13"/>
      <c r="T91" s="13"/>
      <c r="U91" s="13"/>
      <c r="V91" s="13"/>
      <c r="W91" s="13"/>
      <c r="X91" s="13"/>
      <c r="Y91" s="11"/>
      <c r="Z91" s="14"/>
      <c r="AA91" s="14"/>
      <c r="AB91" s="14"/>
      <c r="AC91" s="14"/>
      <c r="AD91" s="14"/>
    </row>
    <row r="92" spans="1:30" x14ac:dyDescent="0.2">
      <c r="A92" s="13"/>
      <c r="B92" s="9"/>
      <c r="C92" s="9"/>
      <c r="D92" s="9"/>
      <c r="E92" s="13"/>
      <c r="F92" s="9"/>
      <c r="G92" s="11"/>
      <c r="H92" s="14"/>
      <c r="I92" s="14"/>
      <c r="J92" s="14"/>
      <c r="K92" s="14"/>
      <c r="L92" s="14"/>
      <c r="O92" s="11"/>
      <c r="P92" s="13"/>
      <c r="Q92" s="14"/>
      <c r="R92" s="13"/>
      <c r="S92" s="13"/>
      <c r="T92" s="13"/>
      <c r="U92" s="13"/>
      <c r="V92" s="13"/>
      <c r="W92" s="13"/>
      <c r="X92" s="13"/>
      <c r="Y92" s="11"/>
      <c r="Z92" s="14"/>
      <c r="AA92" s="14"/>
      <c r="AB92" s="14"/>
      <c r="AC92" s="14"/>
      <c r="AD92" s="14"/>
    </row>
    <row r="93" spans="1:30" x14ac:dyDescent="0.2">
      <c r="A93" s="13"/>
      <c r="B93" s="9"/>
      <c r="C93" s="9"/>
      <c r="D93" s="9"/>
      <c r="E93" s="13"/>
      <c r="F93" s="9"/>
      <c r="G93" s="11"/>
      <c r="H93" s="14"/>
      <c r="I93" s="14"/>
      <c r="J93" s="14"/>
      <c r="K93" s="14"/>
      <c r="L93" s="14"/>
      <c r="O93" s="11"/>
      <c r="P93" s="13"/>
      <c r="Q93" s="14"/>
      <c r="R93" s="13"/>
      <c r="S93" s="13"/>
      <c r="T93" s="13"/>
      <c r="U93" s="13"/>
      <c r="V93" s="13"/>
      <c r="W93" s="13"/>
      <c r="X93" s="13"/>
      <c r="Y93" s="11"/>
      <c r="Z93" s="14"/>
      <c r="AA93" s="14"/>
      <c r="AB93" s="14"/>
      <c r="AC93" s="14"/>
      <c r="AD93" s="14"/>
    </row>
    <row r="94" spans="1:30" x14ac:dyDescent="0.2">
      <c r="A94" s="13"/>
      <c r="B94" s="9"/>
      <c r="C94" s="9"/>
      <c r="D94" s="9"/>
      <c r="E94" s="13"/>
      <c r="F94" s="9"/>
      <c r="G94" s="11"/>
      <c r="H94" s="14"/>
      <c r="I94" s="14"/>
      <c r="J94" s="14"/>
      <c r="K94" s="14"/>
      <c r="L94" s="14"/>
      <c r="O94" s="11"/>
      <c r="P94" s="13"/>
      <c r="Q94" s="14"/>
      <c r="R94" s="13"/>
      <c r="S94" s="13"/>
      <c r="T94" s="13"/>
      <c r="U94" s="13"/>
      <c r="V94" s="13"/>
      <c r="W94" s="13"/>
      <c r="X94" s="13"/>
      <c r="Y94" s="11"/>
      <c r="Z94" s="14"/>
      <c r="AA94" s="14"/>
      <c r="AB94" s="14"/>
      <c r="AC94" s="14"/>
      <c r="AD94" s="14"/>
    </row>
    <row r="95" spans="1:30" x14ac:dyDescent="0.2">
      <c r="A95" s="13"/>
      <c r="B95" s="9"/>
      <c r="C95" s="9"/>
      <c r="D95" s="9"/>
      <c r="E95" s="13"/>
      <c r="F95" s="9"/>
      <c r="G95" s="11"/>
      <c r="H95" s="14"/>
      <c r="I95" s="14"/>
      <c r="J95" s="14"/>
      <c r="K95" s="14"/>
      <c r="L95" s="14"/>
      <c r="O95" s="11"/>
      <c r="P95" s="13"/>
      <c r="Q95" s="14"/>
      <c r="R95" s="13"/>
      <c r="S95" s="13"/>
      <c r="T95" s="13"/>
      <c r="U95" s="13"/>
      <c r="V95" s="13"/>
      <c r="W95" s="13"/>
      <c r="X95" s="13"/>
      <c r="Y95" s="11"/>
      <c r="Z95" s="14"/>
      <c r="AA95" s="14"/>
      <c r="AB95" s="14"/>
      <c r="AC95" s="14"/>
      <c r="AD95" s="14"/>
    </row>
    <row r="96" spans="1:30" x14ac:dyDescent="0.2">
      <c r="A96" s="13"/>
      <c r="B96" s="9"/>
      <c r="C96" s="9"/>
      <c r="D96" s="9"/>
      <c r="E96" s="13"/>
      <c r="F96" s="9"/>
      <c r="G96" s="11"/>
      <c r="H96" s="14"/>
      <c r="I96" s="14"/>
      <c r="J96" s="14"/>
      <c r="K96" s="14"/>
      <c r="L96" s="14"/>
      <c r="O96" s="11"/>
      <c r="P96" s="13"/>
      <c r="Q96" s="14"/>
      <c r="R96" s="13"/>
      <c r="S96" s="13"/>
      <c r="T96" s="13"/>
      <c r="U96" s="13"/>
      <c r="V96" s="13"/>
      <c r="W96" s="13"/>
      <c r="X96" s="13"/>
      <c r="Y96" s="11"/>
      <c r="Z96" s="14"/>
      <c r="AA96" s="14"/>
      <c r="AB96" s="14"/>
      <c r="AC96" s="14"/>
      <c r="AD96" s="14"/>
    </row>
    <row r="97" spans="1:30" x14ac:dyDescent="0.2">
      <c r="A97" s="13"/>
      <c r="B97" s="9"/>
      <c r="C97" s="9"/>
      <c r="D97" s="9"/>
      <c r="E97" s="13"/>
      <c r="F97" s="9"/>
      <c r="G97" s="11"/>
      <c r="H97" s="14"/>
      <c r="I97" s="14"/>
      <c r="J97" s="14"/>
      <c r="K97" s="14"/>
      <c r="L97" s="14"/>
      <c r="O97" s="11"/>
      <c r="P97" s="13"/>
      <c r="Q97" s="14"/>
      <c r="R97" s="13"/>
      <c r="S97" s="13"/>
      <c r="T97" s="13"/>
      <c r="U97" s="13"/>
      <c r="V97" s="13"/>
      <c r="W97" s="13"/>
      <c r="X97" s="13"/>
      <c r="Y97" s="11"/>
      <c r="Z97" s="14"/>
      <c r="AA97" s="14"/>
      <c r="AB97" s="14"/>
      <c r="AC97" s="14"/>
      <c r="AD97" s="14"/>
    </row>
    <row r="98" spans="1:30" x14ac:dyDescent="0.2">
      <c r="A98" s="13"/>
      <c r="B98" s="9"/>
      <c r="C98" s="9"/>
      <c r="D98" s="9"/>
      <c r="E98" s="13"/>
      <c r="F98" s="9"/>
      <c r="G98" s="11"/>
      <c r="H98" s="14"/>
      <c r="I98" s="14"/>
      <c r="J98" s="14"/>
      <c r="K98" s="14"/>
      <c r="L98" s="14"/>
      <c r="O98" s="11"/>
      <c r="P98" s="13"/>
      <c r="Q98" s="14"/>
      <c r="R98" s="13"/>
      <c r="S98" s="13"/>
      <c r="T98" s="13"/>
      <c r="U98" s="13"/>
      <c r="V98" s="13"/>
      <c r="W98" s="13"/>
      <c r="X98" s="13"/>
      <c r="Y98" s="11"/>
      <c r="Z98" s="14"/>
      <c r="AA98" s="14"/>
      <c r="AB98" s="14"/>
      <c r="AC98" s="14"/>
      <c r="AD98" s="14"/>
    </row>
    <row r="99" spans="1:30" x14ac:dyDescent="0.2">
      <c r="A99" s="13"/>
      <c r="B99" s="9"/>
      <c r="C99" s="9"/>
      <c r="D99" s="9"/>
      <c r="E99" s="13"/>
      <c r="F99" s="9"/>
      <c r="G99" s="11"/>
      <c r="H99" s="14"/>
      <c r="I99" s="14"/>
      <c r="J99" s="14"/>
      <c r="K99" s="14"/>
      <c r="L99" s="14"/>
      <c r="O99" s="11"/>
      <c r="P99" s="13"/>
      <c r="Q99" s="14"/>
      <c r="R99" s="13"/>
      <c r="S99" s="13"/>
      <c r="T99" s="13"/>
      <c r="U99" s="13"/>
      <c r="V99" s="13"/>
      <c r="W99" s="13"/>
      <c r="X99" s="13"/>
      <c r="Y99" s="11"/>
      <c r="Z99" s="14"/>
      <c r="AA99" s="14"/>
      <c r="AB99" s="14"/>
      <c r="AC99" s="14"/>
      <c r="AD99" s="14"/>
    </row>
    <row r="100" spans="1:30" x14ac:dyDescent="0.2">
      <c r="A100" s="13"/>
      <c r="B100" s="9"/>
      <c r="C100" s="9"/>
      <c r="D100" s="9"/>
      <c r="E100" s="13"/>
      <c r="F100" s="9"/>
      <c r="G100" s="11"/>
      <c r="H100" s="14"/>
      <c r="I100" s="14"/>
      <c r="J100" s="14"/>
      <c r="K100" s="14"/>
      <c r="L100" s="14"/>
      <c r="O100" s="11"/>
      <c r="P100" s="13"/>
      <c r="Q100" s="14"/>
      <c r="R100" s="13"/>
      <c r="S100" s="13"/>
      <c r="T100" s="13"/>
      <c r="U100" s="13"/>
      <c r="V100" s="13"/>
      <c r="W100" s="13"/>
      <c r="X100" s="13"/>
      <c r="Y100" s="11"/>
      <c r="Z100" s="14"/>
      <c r="AA100" s="14"/>
      <c r="AB100" s="14"/>
      <c r="AC100" s="14"/>
      <c r="AD100" s="14"/>
    </row>
    <row r="101" spans="1:30" x14ac:dyDescent="0.2">
      <c r="A101" s="13"/>
      <c r="B101" s="9"/>
      <c r="C101" s="9"/>
      <c r="D101" s="9"/>
      <c r="E101" s="13"/>
      <c r="F101" s="9"/>
      <c r="G101" s="11"/>
      <c r="H101" s="14"/>
      <c r="I101" s="14"/>
      <c r="J101" s="14"/>
      <c r="K101" s="14"/>
      <c r="L101" s="14"/>
      <c r="O101" s="11"/>
      <c r="P101" s="13"/>
      <c r="Q101" s="14"/>
      <c r="R101" s="13"/>
      <c r="S101" s="13"/>
      <c r="T101" s="13"/>
      <c r="U101" s="13"/>
      <c r="V101" s="13"/>
      <c r="W101" s="13"/>
      <c r="X101" s="13"/>
      <c r="Y101" s="11"/>
      <c r="Z101" s="14"/>
      <c r="AA101" s="14"/>
      <c r="AB101" s="14"/>
      <c r="AC101" s="14"/>
      <c r="AD101" s="14"/>
    </row>
    <row r="102" spans="1:30" x14ac:dyDescent="0.2">
      <c r="A102" s="13"/>
      <c r="B102" s="9"/>
      <c r="C102" s="9"/>
      <c r="D102" s="9"/>
      <c r="E102" s="13"/>
      <c r="F102" s="9"/>
      <c r="G102" s="11"/>
      <c r="H102" s="14"/>
      <c r="I102" s="14"/>
      <c r="J102" s="14"/>
      <c r="K102" s="14"/>
      <c r="L102" s="14"/>
      <c r="O102" s="11"/>
      <c r="P102" s="13"/>
      <c r="Q102" s="14"/>
      <c r="R102" s="13"/>
      <c r="S102" s="13"/>
      <c r="T102" s="13"/>
      <c r="U102" s="13"/>
      <c r="V102" s="13"/>
      <c r="W102" s="13"/>
      <c r="X102" s="13"/>
      <c r="Y102" s="11"/>
      <c r="Z102" s="14"/>
      <c r="AA102" s="14"/>
      <c r="AB102" s="14"/>
      <c r="AC102" s="14"/>
      <c r="AD102" s="14"/>
    </row>
    <row r="103" spans="1:30" x14ac:dyDescent="0.2">
      <c r="A103" s="13"/>
      <c r="B103" s="9"/>
      <c r="C103" s="9"/>
      <c r="D103" s="9"/>
      <c r="E103" s="13"/>
      <c r="F103" s="9"/>
      <c r="G103" s="11"/>
      <c r="H103" s="14"/>
      <c r="I103" s="14"/>
      <c r="J103" s="14"/>
      <c r="K103" s="14"/>
      <c r="L103" s="14"/>
      <c r="O103" s="11"/>
      <c r="P103" s="13"/>
      <c r="Q103" s="14"/>
      <c r="R103" s="13"/>
      <c r="S103" s="13"/>
      <c r="T103" s="13"/>
      <c r="U103" s="13"/>
      <c r="V103" s="13"/>
      <c r="W103" s="13"/>
      <c r="X103" s="13"/>
      <c r="Y103" s="11"/>
      <c r="Z103" s="14"/>
      <c r="AA103" s="14"/>
      <c r="AB103" s="14"/>
      <c r="AC103" s="14"/>
      <c r="AD103" s="14"/>
    </row>
    <row r="104" spans="1:30" x14ac:dyDescent="0.2">
      <c r="A104" s="13"/>
      <c r="B104" s="9"/>
      <c r="C104" s="9"/>
      <c r="D104" s="9"/>
      <c r="E104" s="13"/>
      <c r="F104" s="9"/>
      <c r="G104" s="11"/>
      <c r="H104" s="14"/>
      <c r="I104" s="14"/>
      <c r="J104" s="14"/>
      <c r="K104" s="14"/>
      <c r="L104" s="14"/>
      <c r="O104" s="11"/>
      <c r="P104" s="13"/>
      <c r="Q104" s="14"/>
      <c r="R104" s="13"/>
      <c r="S104" s="13"/>
      <c r="T104" s="13"/>
      <c r="U104" s="13"/>
      <c r="V104" s="13"/>
      <c r="W104" s="13"/>
      <c r="X104" s="13"/>
      <c r="Y104" s="11"/>
      <c r="Z104" s="14"/>
      <c r="AA104" s="14"/>
      <c r="AB104" s="14"/>
      <c r="AC104" s="14"/>
      <c r="AD104" s="14"/>
    </row>
    <row r="105" spans="1:30" x14ac:dyDescent="0.2">
      <c r="A105" s="13"/>
      <c r="B105" s="9"/>
      <c r="C105" s="9"/>
      <c r="D105" s="9"/>
      <c r="E105" s="13"/>
      <c r="F105" s="9"/>
      <c r="G105" s="11"/>
      <c r="H105" s="14"/>
      <c r="I105" s="14"/>
      <c r="J105" s="14"/>
      <c r="K105" s="14"/>
      <c r="L105" s="14"/>
      <c r="O105" s="11"/>
      <c r="P105" s="13"/>
      <c r="Q105" s="14"/>
      <c r="R105" s="13"/>
      <c r="S105" s="13"/>
      <c r="T105" s="13"/>
      <c r="U105" s="13"/>
      <c r="V105" s="13"/>
      <c r="W105" s="13"/>
      <c r="X105" s="13"/>
      <c r="Y105" s="11"/>
      <c r="Z105" s="14"/>
      <c r="AA105" s="14"/>
      <c r="AB105" s="14"/>
      <c r="AC105" s="14"/>
      <c r="AD105" s="14"/>
    </row>
  </sheetData>
  <phoneticPr fontId="0" type="noConversion"/>
  <pageMargins left="0.75" right="0.5" top="0.5" bottom="0.5" header="0" footer="0"/>
  <pageSetup scale="61" fitToHeight="5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12"/>
  <sheetViews>
    <sheetView zoomScale="80" zoomScaleNormal="80" workbookViewId="0">
      <selection activeCell="D9" sqref="D9"/>
    </sheetView>
  </sheetViews>
  <sheetFormatPr defaultRowHeight="12.75" x14ac:dyDescent="0.2"/>
  <cols>
    <col min="3" max="4" width="10.7109375" customWidth="1"/>
    <col min="10" max="10" width="6.85546875" customWidth="1"/>
    <col min="11" max="12" width="7.28515625" customWidth="1"/>
    <col min="13" max="13" width="6.85546875" customWidth="1"/>
    <col min="14" max="15" width="6.5703125" customWidth="1"/>
    <col min="20" max="20" width="12.5703125" bestFit="1" customWidth="1"/>
  </cols>
  <sheetData>
    <row r="1" spans="1:37" ht="13.5" thickBot="1" x14ac:dyDescent="0.25"/>
    <row r="2" spans="1:37" ht="18" x14ac:dyDescent="0.25">
      <c r="A2" s="1" t="s">
        <v>44</v>
      </c>
      <c r="P2" s="39" t="s">
        <v>5</v>
      </c>
      <c r="Q2" s="28"/>
      <c r="R2" s="28"/>
      <c r="S2" s="29"/>
      <c r="U2" s="39" t="s">
        <v>6</v>
      </c>
      <c r="V2" s="28"/>
      <c r="W2" s="28"/>
      <c r="X2" s="29"/>
      <c r="Z2" s="39" t="s">
        <v>7</v>
      </c>
      <c r="AA2" s="28"/>
      <c r="AB2" s="28"/>
      <c r="AC2" s="29"/>
    </row>
    <row r="3" spans="1:37" x14ac:dyDescent="0.2">
      <c r="A3" s="2"/>
      <c r="P3" s="30" t="s">
        <v>45</v>
      </c>
      <c r="R3" t="s">
        <v>46</v>
      </c>
      <c r="S3" s="31"/>
      <c r="U3" s="30" t="s">
        <v>45</v>
      </c>
      <c r="W3" t="s">
        <v>46</v>
      </c>
      <c r="X3" s="31"/>
      <c r="Z3" s="30" t="s">
        <v>45</v>
      </c>
      <c r="AB3" t="s">
        <v>46</v>
      </c>
      <c r="AC3" s="31"/>
    </row>
    <row r="4" spans="1:37" x14ac:dyDescent="0.2">
      <c r="C4" s="3" t="s">
        <v>47</v>
      </c>
      <c r="D4" s="4" t="s">
        <v>71</v>
      </c>
      <c r="K4" s="7" t="s">
        <v>48</v>
      </c>
      <c r="L4" s="10">
        <v>0</v>
      </c>
      <c r="M4" t="s">
        <v>9</v>
      </c>
      <c r="P4" s="32" t="s">
        <v>49</v>
      </c>
      <c r="Q4" s="10">
        <v>0.08</v>
      </c>
      <c r="R4" s="8" t="s">
        <v>49</v>
      </c>
      <c r="S4" s="33">
        <v>0.08</v>
      </c>
      <c r="U4" s="32" t="s">
        <v>49</v>
      </c>
      <c r="V4" s="10"/>
      <c r="W4" s="8" t="s">
        <v>49</v>
      </c>
      <c r="X4" s="33"/>
      <c r="Z4" s="32" t="s">
        <v>49</v>
      </c>
      <c r="AA4" s="10"/>
      <c r="AB4" s="8" t="s">
        <v>49</v>
      </c>
      <c r="AC4" s="33"/>
    </row>
    <row r="5" spans="1:37" x14ac:dyDescent="0.2">
      <c r="C5" s="3" t="s">
        <v>50</v>
      </c>
      <c r="D5" s="4" t="s">
        <v>72</v>
      </c>
      <c r="P5" s="32" t="s">
        <v>51</v>
      </c>
      <c r="Q5" s="10">
        <v>0.24</v>
      </c>
      <c r="R5" s="8" t="s">
        <v>51</v>
      </c>
      <c r="S5" s="33">
        <v>0.24</v>
      </c>
      <c r="U5" s="32" t="s">
        <v>51</v>
      </c>
      <c r="V5" s="10"/>
      <c r="W5" s="8" t="s">
        <v>51</v>
      </c>
      <c r="X5" s="33"/>
      <c r="Z5" s="32" t="s">
        <v>51</v>
      </c>
      <c r="AA5" s="10"/>
      <c r="AB5" s="8" t="s">
        <v>51</v>
      </c>
      <c r="AC5" s="33"/>
    </row>
    <row r="6" spans="1:37" x14ac:dyDescent="0.2">
      <c r="C6" s="3" t="s">
        <v>52</v>
      </c>
      <c r="D6" s="4" t="s">
        <v>73</v>
      </c>
      <c r="P6" s="30"/>
      <c r="S6" s="31"/>
      <c r="U6" s="30"/>
      <c r="X6" s="31"/>
      <c r="Z6" s="30"/>
      <c r="AC6" s="31"/>
    </row>
    <row r="7" spans="1:37" x14ac:dyDescent="0.2">
      <c r="C7" s="3" t="s">
        <v>53</v>
      </c>
      <c r="D7" s="22">
        <v>44938</v>
      </c>
      <c r="P7" s="30"/>
      <c r="Q7" t="s">
        <v>54</v>
      </c>
      <c r="S7" s="31"/>
      <c r="U7" s="30"/>
      <c r="V7" t="s">
        <v>54</v>
      </c>
      <c r="X7" s="31"/>
      <c r="Z7" s="30"/>
      <c r="AA7" t="s">
        <v>54</v>
      </c>
      <c r="AC7" s="31"/>
    </row>
    <row r="8" spans="1:37" x14ac:dyDescent="0.2">
      <c r="C8" s="3" t="s">
        <v>55</v>
      </c>
      <c r="D8" s="5" t="s">
        <v>75</v>
      </c>
      <c r="P8" s="30"/>
      <c r="Q8" s="8" t="s">
        <v>49</v>
      </c>
      <c r="R8" s="34">
        <f>(ABS(Q4)+ABS(S4))/2</f>
        <v>0.08</v>
      </c>
      <c r="S8" s="31"/>
      <c r="U8" s="30"/>
      <c r="V8" s="8" t="s">
        <v>49</v>
      </c>
      <c r="W8" s="34">
        <f>(ABS(V4)+ABS(X4))/2</f>
        <v>0</v>
      </c>
      <c r="X8" s="31"/>
      <c r="Z8" s="30"/>
      <c r="AA8" s="8" t="s">
        <v>49</v>
      </c>
      <c r="AB8" s="34">
        <f>(ABS(AA4)+ABS(AC4))/2</f>
        <v>0</v>
      </c>
      <c r="AC8" s="31"/>
    </row>
    <row r="9" spans="1:37" ht="13.5" thickBot="1" x14ac:dyDescent="0.25">
      <c r="C9" s="3" t="s">
        <v>56</v>
      </c>
      <c r="D9" s="57">
        <v>8.5</v>
      </c>
      <c r="P9" s="35"/>
      <c r="Q9" s="36" t="s">
        <v>51</v>
      </c>
      <c r="R9" s="37">
        <f>(Q5+S5)/2</f>
        <v>0.24</v>
      </c>
      <c r="S9" s="38"/>
      <c r="U9" s="35"/>
      <c r="V9" s="36" t="s">
        <v>51</v>
      </c>
      <c r="W9" s="37">
        <f>(V5+X5)/2</f>
        <v>0</v>
      </c>
      <c r="X9" s="38"/>
      <c r="Z9" s="35"/>
      <c r="AA9" s="36" t="s">
        <v>51</v>
      </c>
      <c r="AB9" s="37">
        <f>(AA5+AC5)/2</f>
        <v>0</v>
      </c>
      <c r="AC9" s="38"/>
    </row>
    <row r="10" spans="1:37" x14ac:dyDescent="0.2">
      <c r="C10" s="3" t="s">
        <v>57</v>
      </c>
      <c r="D10" s="4">
        <v>62.4</v>
      </c>
      <c r="E10" s="6"/>
      <c r="F10" s="6"/>
      <c r="G10" s="6"/>
      <c r="H10" s="6"/>
      <c r="I10" s="6"/>
      <c r="M10" s="7" t="s">
        <v>58</v>
      </c>
      <c r="N10" s="19">
        <v>29.46</v>
      </c>
      <c r="O10" t="s">
        <v>59</v>
      </c>
    </row>
    <row r="11" spans="1:37" x14ac:dyDescent="0.2">
      <c r="C11" s="3" t="s">
        <v>60</v>
      </c>
      <c r="D11" s="55">
        <v>33.320979000000001</v>
      </c>
      <c r="G11" s="3" t="s">
        <v>76</v>
      </c>
      <c r="H11" s="54" t="s">
        <v>78</v>
      </c>
    </row>
    <row r="12" spans="1:37" x14ac:dyDescent="0.2">
      <c r="C12" s="3" t="s">
        <v>61</v>
      </c>
      <c r="D12" s="55">
        <v>-80.549757</v>
      </c>
      <c r="G12" s="3" t="s">
        <v>77</v>
      </c>
      <c r="H12" s="54" t="s">
        <v>79</v>
      </c>
    </row>
    <row r="13" spans="1:37" x14ac:dyDescent="0.2">
      <c r="C13" s="3" t="s">
        <v>74</v>
      </c>
      <c r="D13" s="4">
        <v>100.6</v>
      </c>
    </row>
    <row r="15" spans="1:37" ht="15.75" x14ac:dyDescent="0.3">
      <c r="B15" s="9" t="s">
        <v>62</v>
      </c>
      <c r="C15" s="9" t="s">
        <v>15</v>
      </c>
      <c r="D15" s="9" t="s">
        <v>16</v>
      </c>
      <c r="E15" s="9" t="s">
        <v>17</v>
      </c>
      <c r="F15" s="41" t="s">
        <v>63</v>
      </c>
      <c r="G15" s="9" t="s">
        <v>64</v>
      </c>
      <c r="H15" s="26" t="s">
        <v>65</v>
      </c>
      <c r="I15" s="26" t="s">
        <v>66</v>
      </c>
      <c r="J15" s="9" t="s">
        <v>18</v>
      </c>
      <c r="K15" s="9" t="s">
        <v>19</v>
      </c>
      <c r="L15" s="9" t="s">
        <v>20</v>
      </c>
      <c r="M15" s="9" t="s">
        <v>21</v>
      </c>
      <c r="N15" s="9" t="s">
        <v>21</v>
      </c>
      <c r="O15" s="12" t="s">
        <v>67</v>
      </c>
      <c r="P15" s="12" t="s">
        <v>23</v>
      </c>
      <c r="Q15" s="12" t="s">
        <v>24</v>
      </c>
      <c r="R15" s="12" t="s">
        <v>23</v>
      </c>
      <c r="S15" s="12" t="s">
        <v>24</v>
      </c>
      <c r="V15" s="9" t="s">
        <v>25</v>
      </c>
      <c r="W15" s="9"/>
      <c r="X15" s="9"/>
      <c r="Y15" s="9"/>
      <c r="Z15" s="9" t="s">
        <v>26</v>
      </c>
      <c r="AA15" s="9" t="s">
        <v>26</v>
      </c>
      <c r="AB15" s="12" t="s">
        <v>68</v>
      </c>
      <c r="AD15" s="9" t="s">
        <v>29</v>
      </c>
      <c r="AE15" s="9" t="s">
        <v>25</v>
      </c>
      <c r="AF15" s="9" t="s">
        <v>26</v>
      </c>
      <c r="AG15" s="9" t="s">
        <v>26</v>
      </c>
      <c r="AH15" s="9" t="s">
        <v>29</v>
      </c>
      <c r="AK15" s="12"/>
    </row>
    <row r="16" spans="1:37" ht="16.5" thickBot="1" x14ac:dyDescent="0.35">
      <c r="B16" s="16" t="s">
        <v>32</v>
      </c>
      <c r="C16" s="16" t="s">
        <v>33</v>
      </c>
      <c r="D16" s="16" t="s">
        <v>33</v>
      </c>
      <c r="E16" s="16" t="s">
        <v>33</v>
      </c>
      <c r="F16" s="42" t="s">
        <v>69</v>
      </c>
      <c r="G16" s="16"/>
      <c r="H16" s="16" t="s">
        <v>33</v>
      </c>
      <c r="I16" s="16" t="s">
        <v>33</v>
      </c>
      <c r="J16" s="17"/>
      <c r="K16" s="17"/>
      <c r="L16" s="16" t="s">
        <v>33</v>
      </c>
      <c r="M16" s="16" t="s">
        <v>34</v>
      </c>
      <c r="N16" s="16" t="s">
        <v>33</v>
      </c>
      <c r="O16" s="16" t="s">
        <v>35</v>
      </c>
      <c r="P16" s="16" t="s">
        <v>34</v>
      </c>
      <c r="Q16" s="16" t="s">
        <v>34</v>
      </c>
      <c r="R16" s="16" t="s">
        <v>33</v>
      </c>
      <c r="S16" s="16" t="s">
        <v>33</v>
      </c>
      <c r="T16" s="16" t="s">
        <v>36</v>
      </c>
      <c r="U16" s="16" t="s">
        <v>37</v>
      </c>
      <c r="V16" s="16" t="s">
        <v>33</v>
      </c>
      <c r="W16" s="16" t="s">
        <v>38</v>
      </c>
      <c r="X16" s="16" t="s">
        <v>70</v>
      </c>
      <c r="Y16" s="16" t="s">
        <v>70</v>
      </c>
      <c r="Z16" s="16" t="s">
        <v>33</v>
      </c>
      <c r="AA16" s="16" t="s">
        <v>33</v>
      </c>
      <c r="AB16" s="16" t="s">
        <v>41</v>
      </c>
      <c r="AC16" s="16" t="s">
        <v>42</v>
      </c>
      <c r="AD16" s="16" t="s">
        <v>33</v>
      </c>
      <c r="AE16" s="16" t="s">
        <v>43</v>
      </c>
      <c r="AF16" s="16" t="s">
        <v>34</v>
      </c>
      <c r="AG16" s="16" t="s">
        <v>34</v>
      </c>
      <c r="AH16" s="16" t="s">
        <v>43</v>
      </c>
      <c r="AK16" s="9"/>
    </row>
    <row r="17" spans="2:35" ht="13.5" thickTop="1" x14ac:dyDescent="0.2">
      <c r="B17" s="46">
        <v>1.0171100078225137</v>
      </c>
      <c r="C17" s="46">
        <v>0.61</v>
      </c>
      <c r="D17" s="46">
        <v>4.43</v>
      </c>
      <c r="E17" s="15"/>
      <c r="F17" s="15"/>
      <c r="G17" s="27">
        <v>1</v>
      </c>
      <c r="H17" s="40">
        <f t="shared" ref="H17:H31" si="0">IF(G17=1,$R$8,IF(G17=2,$W$8,$AB$8))</f>
        <v>0.08</v>
      </c>
      <c r="I17" s="40">
        <f t="shared" ref="I17:I28" si="1">IF(G17=1,$R$9,IF(G17=2,$W$9,$AB$9))</f>
        <v>0.24</v>
      </c>
      <c r="J17" s="11">
        <f>IF(F17="y",-99,1.05*(C17-$L$4+H17)-0.05*(D17-$L$4-I17))</f>
        <v>0.5149999999999999</v>
      </c>
      <c r="K17" s="11">
        <f>IF(F17="y",-99,D17-$L$4-I17)</f>
        <v>4.1899999999999995</v>
      </c>
      <c r="L17" s="11" t="str">
        <f>IF(F17="Y",-99,IF(E17="","",IF(E17=0,"",E17-$L$4+$R$8)))</f>
        <v/>
      </c>
      <c r="M17" s="14">
        <f>IF(B17&gt;$D$9,(B17-$D$9)*62.4,0)</f>
        <v>0</v>
      </c>
      <c r="N17" s="11">
        <f>M17/2088.54</f>
        <v>0</v>
      </c>
      <c r="O17">
        <f>IF(F17="y",130,1.12*$D$10*(V17/1.013)^0.1*(T17)^-0.05)</f>
        <v>102.73722806382528</v>
      </c>
      <c r="P17" s="9">
        <f>O17*B17</f>
        <v>104.4950628396607</v>
      </c>
      <c r="Q17" s="13">
        <f t="shared" ref="Q17:Q19" si="2">P17-M17</f>
        <v>104.4950628396607</v>
      </c>
      <c r="R17" s="11">
        <f>P17/2088.54</f>
        <v>5.0032588717314828E-2</v>
      </c>
      <c r="S17" s="11">
        <f>Q17/2088.54</f>
        <v>5.0032588717314828E-2</v>
      </c>
      <c r="T17" s="11">
        <f>IF(F17="y",-99,(K17-J17)/(J17-N17))</f>
        <v>7.1359223300970882</v>
      </c>
      <c r="U17" s="13">
        <f>IF(F17="y",-99,(J17-N17)/S17)</f>
        <v>10.29329109692406</v>
      </c>
      <c r="V17" s="11">
        <f>IF(F17="y",-99,IF(J17&gt;K17,-1,34.7*(K17-J17)))</f>
        <v>127.52250000000001</v>
      </c>
      <c r="W17" s="11">
        <f t="shared" ref="W17:W28" si="3">IF(F17="y",-99,IF(T17&gt;=1.2,-99,(U17/1.5)^0.47-0.6))</f>
        <v>-99</v>
      </c>
      <c r="X17" s="11">
        <f t="shared" ref="X17:X28" si="4">IF(F17="y",-99,IF(T17&lt;1.2,0.509*(J17-N17)/S17,-99))</f>
        <v>-99</v>
      </c>
      <c r="Y17" s="11">
        <f t="shared" ref="Y17:Y28" si="5">IF(F17="y",-99,IF(T17&lt;1.2,(0.5*U17)^1.56,-99))</f>
        <v>-99</v>
      </c>
      <c r="Z17" s="11">
        <f t="shared" ref="Z17:Z28" si="6">IF(F17="y",-99,IF(T17&lt;1.2,0.22*S17*((0.5*U17)^1.25),-99))</f>
        <v>-99</v>
      </c>
      <c r="AA17" s="11">
        <f t="shared" ref="AA17:AA28" si="7">IF(F17="y",-99,IF(T17&lt;1.2,(J17-N17)/10,-99))</f>
        <v>-99</v>
      </c>
      <c r="AB17" s="13">
        <f t="shared" ref="AB17:AB28" si="8">IF(F17="y",-99,IF(T17&gt;=1.8,28+14.6*LOG(U17)-2.1*(LOG(U17)^2),-99))</f>
        <v>40.63023327149287</v>
      </c>
      <c r="AC17" s="11">
        <f t="shared" ref="AC17:AC28" si="9">IF(F17="y",-99,MAX(0.85,IF(U17&gt;10,0.32+2.18*LOG(U17),IF(T17&lt;=0.6,0.14+2.36*LOG(U17),IF(T17&gt;=3,0.5+2*LOG(U17),(0.14+0.15*(T17-0.6)+(2.5-(0.14+0.15*(T17-0.6)))*LOG(U17)))))))</f>
        <v>2.5273682757023663</v>
      </c>
      <c r="AD17" s="13">
        <f t="shared" ref="AD17:AD28" si="10">IF(F17="y",-99,IF(AC17&lt;0.85,0.85*V17,AC17*V17))</f>
        <v>322.29632093825501</v>
      </c>
      <c r="AE17" s="13">
        <f t="shared" ref="AE17:AE28" si="11">IF(F17="y",-99,V17*2088.54/1000)</f>
        <v>266.33584215000002</v>
      </c>
      <c r="AF17" s="14">
        <f t="shared" ref="AF17:AF28" si="12">IF(F17="y",-99,IF(Z17=-99,-99,Z17*2088.54))</f>
        <v>-99</v>
      </c>
      <c r="AG17" s="14">
        <f t="shared" ref="AG17:AG28" si="13">IF(F17="y",-99,IF(AA17=-99,-99,AA17*2088.54))</f>
        <v>-99</v>
      </c>
      <c r="AH17" s="13">
        <f t="shared" ref="AH17:AH28" si="14">IF(F17="y",-99,AD17*2088.54/1000)</f>
        <v>673.12875813238315</v>
      </c>
    </row>
    <row r="18" spans="2:35" x14ac:dyDescent="0.2">
      <c r="B18" s="46">
        <v>2.0014100469350815</v>
      </c>
      <c r="C18" s="46">
        <v>5.96</v>
      </c>
      <c r="D18" s="46">
        <v>20.82</v>
      </c>
      <c r="E18" s="15"/>
      <c r="F18" s="15"/>
      <c r="G18" s="27">
        <v>1</v>
      </c>
      <c r="H18" s="40">
        <f t="shared" si="0"/>
        <v>0.08</v>
      </c>
      <c r="I18" s="40">
        <f t="shared" si="1"/>
        <v>0.24</v>
      </c>
      <c r="J18" s="11">
        <f t="shared" ref="J18:J28" si="15">IF(F18="y",-99,1.05*(C18-$L$4+H18)-0.05*(D18-$L$4-I18))</f>
        <v>5.3130000000000006</v>
      </c>
      <c r="K18" s="11">
        <f t="shared" ref="K18:K28" si="16">IF(F18="y",-99,D18-$L$4-I18)</f>
        <v>20.580000000000002</v>
      </c>
      <c r="L18" s="11" t="str">
        <f t="shared" ref="L18:L19" si="17">IF(F18="Y",-99,IF(E18="","",IF(E18=0,"",E18-$L$4+$R$8)))</f>
        <v/>
      </c>
      <c r="M18" s="14">
        <f>IF(B18&gt;$D$9,(B18-$D$9)*62.4,0)</f>
        <v>0</v>
      </c>
      <c r="N18" s="11">
        <f t="shared" ref="N18:N19" si="18">M18/2088.54</f>
        <v>0</v>
      </c>
      <c r="O18">
        <f t="shared" ref="O18:O19" si="19">IF(F18="y",130,1.12*$D$10*(V18/1.013)^0.1*(T18)^-0.05)</f>
        <v>123.97362247964786</v>
      </c>
      <c r="P18" s="9">
        <f>P17+(B18-B17)*O18</f>
        <v>226.52230429530482</v>
      </c>
      <c r="Q18" s="13">
        <f t="shared" si="2"/>
        <v>226.52230429530482</v>
      </c>
      <c r="R18" s="11">
        <f>P18/2088.54</f>
        <v>0.10845964372016088</v>
      </c>
      <c r="S18" s="11">
        <f>Q18/2088.54</f>
        <v>0.10845964372016088</v>
      </c>
      <c r="T18" s="11">
        <f t="shared" ref="T18:T19" si="20">IF(F18="y",-99,(K18-J18)/(J18-N18))</f>
        <v>2.8735177865612647</v>
      </c>
      <c r="U18" s="13">
        <f t="shared" ref="U18:U19" si="21">IF(F18="y",-99,(J18-N18)/S18)</f>
        <v>48.985962130838168</v>
      </c>
      <c r="V18" s="11">
        <f t="shared" ref="V18:V19" si="22">IF(F18="y",-99,IF(J18&gt;K18,-1,34.7*(K18-J18)))</f>
        <v>529.76490000000013</v>
      </c>
      <c r="W18" s="11">
        <f t="shared" si="3"/>
        <v>-99</v>
      </c>
      <c r="X18" s="11">
        <f t="shared" si="4"/>
        <v>-99</v>
      </c>
      <c r="Y18" s="11">
        <f t="shared" si="5"/>
        <v>-99</v>
      </c>
      <c r="Z18" s="11">
        <f t="shared" si="6"/>
        <v>-99</v>
      </c>
      <c r="AA18" s="11">
        <f t="shared" si="7"/>
        <v>-99</v>
      </c>
      <c r="AB18" s="13">
        <f t="shared" si="8"/>
        <v>46.676727450693257</v>
      </c>
      <c r="AC18" s="11">
        <f t="shared" si="9"/>
        <v>4.0043561804863401</v>
      </c>
      <c r="AD18" s="13">
        <f t="shared" si="10"/>
        <v>2121.3673515197283</v>
      </c>
      <c r="AE18" s="13">
        <f t="shared" si="11"/>
        <v>1106.4351842460001</v>
      </c>
      <c r="AF18" s="14">
        <f t="shared" si="12"/>
        <v>-99</v>
      </c>
      <c r="AG18" s="14">
        <f t="shared" si="13"/>
        <v>-99</v>
      </c>
      <c r="AH18" s="13">
        <f t="shared" si="14"/>
        <v>4430.5605683430131</v>
      </c>
    </row>
    <row r="19" spans="2:35" x14ac:dyDescent="0.2">
      <c r="B19" s="46">
        <v>3.018520054757595</v>
      </c>
      <c r="C19" s="46">
        <v>7.86</v>
      </c>
      <c r="D19" s="46">
        <v>21.55</v>
      </c>
      <c r="E19" s="15"/>
      <c r="F19" s="15"/>
      <c r="G19" s="27">
        <v>1</v>
      </c>
      <c r="H19" s="40">
        <f t="shared" si="0"/>
        <v>0.08</v>
      </c>
      <c r="I19" s="40">
        <f t="shared" si="1"/>
        <v>0.24</v>
      </c>
      <c r="J19" s="11">
        <f t="shared" si="15"/>
        <v>7.2715000000000014</v>
      </c>
      <c r="K19" s="11">
        <f t="shared" si="16"/>
        <v>21.310000000000002</v>
      </c>
      <c r="L19" s="11" t="str">
        <f t="shared" si="17"/>
        <v/>
      </c>
      <c r="M19" s="14">
        <f t="shared" ref="M19:M20" si="23">IF(B19&gt;$D$9,(B19-$D$9)*62.4,0)</f>
        <v>0</v>
      </c>
      <c r="N19" s="11">
        <f t="shared" si="18"/>
        <v>0</v>
      </c>
      <c r="O19">
        <f t="shared" si="19"/>
        <v>125.40702087832108</v>
      </c>
      <c r="P19" s="9">
        <f>P18+(B19-B18)*O19</f>
        <v>354.07504028185207</v>
      </c>
      <c r="Q19" s="13">
        <f t="shared" si="2"/>
        <v>354.07504028185207</v>
      </c>
      <c r="R19" s="11">
        <f t="shared" ref="R19:R20" si="24">P19/2088.54</f>
        <v>0.16953232415077138</v>
      </c>
      <c r="S19" s="11">
        <f t="shared" ref="S19:S20" si="25">Q19/2088.54</f>
        <v>0.16953232415077138</v>
      </c>
      <c r="T19" s="11">
        <f t="shared" si="20"/>
        <v>1.9306195420477203</v>
      </c>
      <c r="U19" s="13">
        <f t="shared" si="21"/>
        <v>42.891525474122489</v>
      </c>
      <c r="V19" s="11">
        <f t="shared" si="22"/>
        <v>487.13595000000009</v>
      </c>
      <c r="W19" s="11">
        <f t="shared" si="3"/>
        <v>-99</v>
      </c>
      <c r="X19" s="11">
        <f t="shared" si="4"/>
        <v>-99</v>
      </c>
      <c r="Y19" s="11">
        <f t="shared" si="5"/>
        <v>-99</v>
      </c>
      <c r="Z19" s="11">
        <f t="shared" si="6"/>
        <v>-99</v>
      </c>
      <c r="AA19" s="11">
        <f t="shared" si="7"/>
        <v>-99</v>
      </c>
      <c r="AB19" s="13">
        <f t="shared" si="8"/>
        <v>46.236886743050285</v>
      </c>
      <c r="AC19" s="11">
        <f t="shared" si="9"/>
        <v>3.878569853806606</v>
      </c>
      <c r="AD19" s="13">
        <f t="shared" si="10"/>
        <v>1889.3908103754425</v>
      </c>
      <c r="AE19" s="13">
        <f t="shared" si="11"/>
        <v>1017.4029170130002</v>
      </c>
      <c r="AF19" s="14">
        <f t="shared" si="12"/>
        <v>-99</v>
      </c>
      <c r="AG19" s="14">
        <f t="shared" si="13"/>
        <v>-99</v>
      </c>
      <c r="AH19" s="13">
        <f t="shared" si="14"/>
        <v>3946.0682831015265</v>
      </c>
    </row>
    <row r="20" spans="2:35" x14ac:dyDescent="0.2">
      <c r="B20" s="46">
        <v>4.0356300625801085</v>
      </c>
      <c r="C20" s="46">
        <v>3.35</v>
      </c>
      <c r="D20" s="46">
        <v>8.84</v>
      </c>
      <c r="E20" s="15"/>
      <c r="F20" s="15"/>
      <c r="G20" s="27">
        <v>1</v>
      </c>
      <c r="H20" s="40">
        <f t="shared" si="0"/>
        <v>0.08</v>
      </c>
      <c r="I20" s="40">
        <f t="shared" si="1"/>
        <v>0.24</v>
      </c>
      <c r="J20" s="11">
        <f t="shared" si="15"/>
        <v>3.1715</v>
      </c>
      <c r="K20" s="11">
        <f t="shared" si="16"/>
        <v>8.6</v>
      </c>
      <c r="L20" s="11" t="str">
        <f t="shared" ref="L20:L28" si="26">IF(F20="Y",-99,IF(E20="","",IF(E20=0,"",E20-$L$4+$R$8)))</f>
        <v/>
      </c>
      <c r="M20" s="14">
        <f t="shared" si="23"/>
        <v>0</v>
      </c>
      <c r="N20" s="11">
        <f t="shared" ref="N20:N28" si="27">M20/2088.54</f>
        <v>0</v>
      </c>
      <c r="O20">
        <f t="shared" ref="O20:O28" si="28">IF(F20="y",130,1.12*$D$10*(V20/1.013)^0.1*(T20)^-0.05)</f>
        <v>114.72863939964705</v>
      </c>
      <c r="P20" s="9">
        <f t="shared" ref="P20:P28" si="29">P19+(B20-B19)*O20</f>
        <v>470.76668759909342</v>
      </c>
      <c r="Q20" s="13">
        <f t="shared" ref="Q20:Q28" si="30">P20-M20</f>
        <v>470.76668759909342</v>
      </c>
      <c r="R20" s="11">
        <f t="shared" si="24"/>
        <v>0.22540467867462122</v>
      </c>
      <c r="S20" s="11">
        <f t="shared" si="25"/>
        <v>0.22540467867462122</v>
      </c>
      <c r="T20" s="11">
        <f t="shared" ref="T20:T28" si="31">IF(F20="y",-99,(K20-J20)/(J20-N20))</f>
        <v>1.7116506384991328</v>
      </c>
      <c r="U20" s="13">
        <f t="shared" ref="U20:U28" si="32">IF(F20="y",-99,(J20-N20)/S20)</f>
        <v>14.070249200896848</v>
      </c>
      <c r="V20" s="11">
        <f t="shared" ref="V20:V28" si="33">IF(F20="y",-99,IF(J20&gt;K20,-1,34.7*(K20-J20)))</f>
        <v>188.36895000000001</v>
      </c>
      <c r="W20" s="11">
        <f t="shared" si="3"/>
        <v>-99</v>
      </c>
      <c r="X20" s="11">
        <f t="shared" si="4"/>
        <v>-99</v>
      </c>
      <c r="Y20" s="11">
        <f t="shared" si="5"/>
        <v>-99</v>
      </c>
      <c r="Z20" s="11">
        <f t="shared" si="6"/>
        <v>-99</v>
      </c>
      <c r="AA20" s="11">
        <f t="shared" si="7"/>
        <v>-99</v>
      </c>
      <c r="AB20" s="13">
        <f t="shared" si="8"/>
        <v>-99</v>
      </c>
      <c r="AC20" s="11">
        <f t="shared" si="9"/>
        <v>2.8232979008400712</v>
      </c>
      <c r="AD20" s="13">
        <f t="shared" si="10"/>
        <v>531.82166111844833</v>
      </c>
      <c r="AE20" s="13">
        <f t="shared" si="11"/>
        <v>393.41608683300001</v>
      </c>
      <c r="AF20" s="14">
        <f t="shared" si="12"/>
        <v>-99</v>
      </c>
      <c r="AG20" s="14">
        <f t="shared" si="13"/>
        <v>-99</v>
      </c>
      <c r="AH20" s="13">
        <f t="shared" si="14"/>
        <v>1110.7308121123242</v>
      </c>
    </row>
    <row r="21" spans="2:35" x14ac:dyDescent="0.2">
      <c r="B21" s="46">
        <v>5.0527398748397827</v>
      </c>
      <c r="C21" s="46">
        <v>1.77</v>
      </c>
      <c r="D21" s="46">
        <v>6.17</v>
      </c>
      <c r="E21" s="15"/>
      <c r="F21" s="15"/>
      <c r="G21" s="27">
        <v>1</v>
      </c>
      <c r="H21" s="40">
        <f t="shared" si="0"/>
        <v>0.08</v>
      </c>
      <c r="I21" s="40">
        <f t="shared" si="1"/>
        <v>0.24</v>
      </c>
      <c r="J21" s="11">
        <f t="shared" si="15"/>
        <v>1.6460000000000001</v>
      </c>
      <c r="K21" s="11">
        <f t="shared" si="16"/>
        <v>5.93</v>
      </c>
      <c r="L21" s="11" t="str">
        <f t="shared" si="26"/>
        <v/>
      </c>
      <c r="M21" s="14">
        <f t="shared" ref="M21:M28" si="34">IF(B21&gt;$D$9,(B21-$D$9)*62.4,0)</f>
        <v>0</v>
      </c>
      <c r="N21" s="11">
        <f t="shared" si="27"/>
        <v>0</v>
      </c>
      <c r="O21">
        <f t="shared" si="28"/>
        <v>109.72070259686205</v>
      </c>
      <c r="P21" s="9">
        <f t="shared" si="29"/>
        <v>582.36469081838732</v>
      </c>
      <c r="Q21" s="13">
        <f t="shared" si="30"/>
        <v>582.36469081838732</v>
      </c>
      <c r="R21" s="11">
        <f t="shared" ref="R21:R28" si="35">P21/2088.54</f>
        <v>0.27883817921533094</v>
      </c>
      <c r="S21" s="11">
        <f t="shared" ref="S21:S28" si="36">Q21/2088.54</f>
        <v>0.27883817921533094</v>
      </c>
      <c r="T21" s="11">
        <f t="shared" si="31"/>
        <v>2.6026731470230859</v>
      </c>
      <c r="U21" s="13">
        <f t="shared" si="32"/>
        <v>5.9030653715784291</v>
      </c>
      <c r="V21" s="11">
        <f t="shared" si="33"/>
        <v>148.65479999999999</v>
      </c>
      <c r="W21" s="11">
        <f t="shared" si="3"/>
        <v>-99</v>
      </c>
      <c r="X21" s="11">
        <f t="shared" si="4"/>
        <v>-99</v>
      </c>
      <c r="Y21" s="11">
        <f t="shared" si="5"/>
        <v>-99</v>
      </c>
      <c r="Z21" s="11">
        <f t="shared" si="6"/>
        <v>-99</v>
      </c>
      <c r="AA21" s="11">
        <f t="shared" si="7"/>
        <v>-99</v>
      </c>
      <c r="AB21" s="13">
        <f t="shared" si="8"/>
        <v>38.009155480105548</v>
      </c>
      <c r="AC21" s="11">
        <f t="shared" si="9"/>
        <v>2.0285116324515515</v>
      </c>
      <c r="AD21" s="13">
        <f t="shared" si="10"/>
        <v>301.54799101975891</v>
      </c>
      <c r="AE21" s="13">
        <f t="shared" si="11"/>
        <v>310.47149599199997</v>
      </c>
      <c r="AF21" s="14">
        <f t="shared" si="12"/>
        <v>-99</v>
      </c>
      <c r="AG21" s="14">
        <f t="shared" si="13"/>
        <v>-99</v>
      </c>
      <c r="AH21" s="13">
        <f t="shared" si="14"/>
        <v>629.79504116440728</v>
      </c>
    </row>
    <row r="22" spans="2:35" x14ac:dyDescent="0.2">
      <c r="B22" s="46">
        <v>6.0698500782251363</v>
      </c>
      <c r="C22" s="46">
        <v>1.1100000000000001</v>
      </c>
      <c r="D22" s="46">
        <v>5.83</v>
      </c>
      <c r="E22" s="15"/>
      <c r="F22" s="15"/>
      <c r="G22" s="27">
        <v>1</v>
      </c>
      <c r="H22" s="40">
        <f t="shared" si="0"/>
        <v>0.08</v>
      </c>
      <c r="I22" s="40">
        <f t="shared" si="1"/>
        <v>0.24</v>
      </c>
      <c r="J22" s="11">
        <f t="shared" si="15"/>
        <v>0.9700000000000002</v>
      </c>
      <c r="K22" s="11">
        <f t="shared" si="16"/>
        <v>5.59</v>
      </c>
      <c r="L22" s="11" t="str">
        <f t="shared" si="26"/>
        <v/>
      </c>
      <c r="M22" s="14">
        <f t="shared" si="34"/>
        <v>0</v>
      </c>
      <c r="N22" s="11">
        <f t="shared" si="27"/>
        <v>0</v>
      </c>
      <c r="O22">
        <f t="shared" si="28"/>
        <v>107.26185434585975</v>
      </c>
      <c r="P22" s="9">
        <f t="shared" si="29"/>
        <v>691.46181730759486</v>
      </c>
      <c r="Q22" s="13">
        <f t="shared" si="30"/>
        <v>691.46181730759486</v>
      </c>
      <c r="R22" s="11">
        <f t="shared" si="35"/>
        <v>0.33107425153820125</v>
      </c>
      <c r="S22" s="11">
        <f t="shared" si="36"/>
        <v>0.33107425153820125</v>
      </c>
      <c r="T22" s="11">
        <f t="shared" si="31"/>
        <v>4.7628865979381425</v>
      </c>
      <c r="U22" s="13">
        <f t="shared" si="32"/>
        <v>2.9298563554649495</v>
      </c>
      <c r="V22" s="11">
        <f t="shared" si="33"/>
        <v>160.31399999999999</v>
      </c>
      <c r="W22" s="11">
        <f t="shared" si="3"/>
        <v>-99</v>
      </c>
      <c r="X22" s="11">
        <f t="shared" si="4"/>
        <v>-99</v>
      </c>
      <c r="Y22" s="11">
        <f t="shared" si="5"/>
        <v>-99</v>
      </c>
      <c r="Z22" s="11">
        <f t="shared" si="6"/>
        <v>-99</v>
      </c>
      <c r="AA22" s="11">
        <f t="shared" si="7"/>
        <v>-99</v>
      </c>
      <c r="AB22" s="13">
        <f t="shared" si="8"/>
        <v>34.358270855952647</v>
      </c>
      <c r="AC22" s="11">
        <f t="shared" si="9"/>
        <v>1.4336926567094612</v>
      </c>
      <c r="AD22" s="13">
        <f t="shared" si="10"/>
        <v>229.84100456772055</v>
      </c>
      <c r="AE22" s="13">
        <f t="shared" si="11"/>
        <v>334.82220155999994</v>
      </c>
      <c r="AF22" s="14">
        <f t="shared" si="12"/>
        <v>-99</v>
      </c>
      <c r="AG22" s="14">
        <f t="shared" si="13"/>
        <v>-99</v>
      </c>
      <c r="AH22" s="13">
        <f t="shared" si="14"/>
        <v>480.03213167986706</v>
      </c>
    </row>
    <row r="23" spans="2:35" x14ac:dyDescent="0.2">
      <c r="B23" s="46">
        <v>7.0869602816104891</v>
      </c>
      <c r="C23" s="46">
        <v>1.22</v>
      </c>
      <c r="D23" s="46">
        <v>5.36</v>
      </c>
      <c r="E23" s="15"/>
      <c r="F23" s="15"/>
      <c r="G23" s="27">
        <v>1</v>
      </c>
      <c r="H23" s="40">
        <f t="shared" si="0"/>
        <v>0.08</v>
      </c>
      <c r="I23" s="40">
        <f t="shared" si="1"/>
        <v>0.24</v>
      </c>
      <c r="J23" s="11">
        <f t="shared" si="15"/>
        <v>1.1090000000000002</v>
      </c>
      <c r="K23" s="11">
        <f t="shared" si="16"/>
        <v>5.12</v>
      </c>
      <c r="L23" s="11" t="str">
        <f t="shared" si="26"/>
        <v/>
      </c>
      <c r="M23" s="14">
        <f t="shared" si="34"/>
        <v>0</v>
      </c>
      <c r="N23" s="11">
        <f t="shared" si="27"/>
        <v>0</v>
      </c>
      <c r="O23">
        <f t="shared" si="28"/>
        <v>107.22198071580986</v>
      </c>
      <c r="P23" s="9">
        <f t="shared" si="29"/>
        <v>800.51838792083254</v>
      </c>
      <c r="Q23" s="13">
        <f t="shared" si="30"/>
        <v>800.51838792083254</v>
      </c>
      <c r="R23" s="11">
        <f t="shared" si="35"/>
        <v>0.38329090557079709</v>
      </c>
      <c r="S23" s="11">
        <f t="shared" si="36"/>
        <v>0.38329090557079709</v>
      </c>
      <c r="T23" s="11">
        <f t="shared" si="31"/>
        <v>3.6167718665464377</v>
      </c>
      <c r="U23" s="13">
        <f t="shared" si="32"/>
        <v>2.8933637189968717</v>
      </c>
      <c r="V23" s="11">
        <f t="shared" si="33"/>
        <v>139.18170000000001</v>
      </c>
      <c r="W23" s="11">
        <f t="shared" si="3"/>
        <v>-99</v>
      </c>
      <c r="X23" s="11">
        <f t="shared" si="4"/>
        <v>-99</v>
      </c>
      <c r="Y23" s="11">
        <f t="shared" si="5"/>
        <v>-99</v>
      </c>
      <c r="Z23" s="11">
        <f t="shared" si="6"/>
        <v>-99</v>
      </c>
      <c r="AA23" s="11">
        <f t="shared" si="7"/>
        <v>-99</v>
      </c>
      <c r="AB23" s="13">
        <f t="shared" si="8"/>
        <v>34.289409467615314</v>
      </c>
      <c r="AC23" s="11">
        <f t="shared" si="9"/>
        <v>1.4228060627500949</v>
      </c>
      <c r="AD23" s="13">
        <f t="shared" si="10"/>
        <v>198.02856658386489</v>
      </c>
      <c r="AE23" s="13">
        <f t="shared" si="11"/>
        <v>290.68654771800004</v>
      </c>
      <c r="AF23" s="14">
        <f t="shared" si="12"/>
        <v>-99</v>
      </c>
      <c r="AG23" s="14">
        <f t="shared" si="13"/>
        <v>-99</v>
      </c>
      <c r="AH23" s="13">
        <f t="shared" si="14"/>
        <v>413.59058245306517</v>
      </c>
    </row>
    <row r="24" spans="2:35" x14ac:dyDescent="0.2">
      <c r="B24" s="46">
        <v>8.1040700938701633</v>
      </c>
      <c r="C24" s="46">
        <v>1.1000000000000001</v>
      </c>
      <c r="D24" s="46">
        <v>5.33</v>
      </c>
      <c r="E24" s="15"/>
      <c r="F24" s="15"/>
      <c r="G24" s="27">
        <v>1</v>
      </c>
      <c r="H24" s="40">
        <f t="shared" si="0"/>
        <v>0.08</v>
      </c>
      <c r="I24" s="40">
        <f t="shared" si="1"/>
        <v>0.24</v>
      </c>
      <c r="J24" s="11">
        <f t="shared" si="15"/>
        <v>0.98450000000000037</v>
      </c>
      <c r="K24" s="11">
        <f t="shared" si="16"/>
        <v>5.09</v>
      </c>
      <c r="L24" s="11" t="str">
        <f t="shared" si="26"/>
        <v/>
      </c>
      <c r="M24" s="14">
        <f t="shared" si="34"/>
        <v>0</v>
      </c>
      <c r="N24" s="11">
        <f t="shared" si="27"/>
        <v>0</v>
      </c>
      <c r="O24">
        <f t="shared" si="28"/>
        <v>106.70965213511481</v>
      </c>
      <c r="P24" s="9">
        <f t="shared" si="29"/>
        <v>909.05382217027432</v>
      </c>
      <c r="Q24" s="13">
        <f t="shared" si="30"/>
        <v>909.05382217027432</v>
      </c>
      <c r="R24" s="11">
        <f t="shared" si="35"/>
        <v>0.43525803775377742</v>
      </c>
      <c r="S24" s="11">
        <f t="shared" si="36"/>
        <v>0.43525803775377742</v>
      </c>
      <c r="T24" s="11">
        <f t="shared" si="31"/>
        <v>4.170137125444386</v>
      </c>
      <c r="U24" s="13">
        <f t="shared" si="32"/>
        <v>2.2618766676445055</v>
      </c>
      <c r="V24" s="11">
        <f t="shared" si="33"/>
        <v>142.46084999999999</v>
      </c>
      <c r="W24" s="11">
        <f t="shared" si="3"/>
        <v>-99</v>
      </c>
      <c r="X24" s="11">
        <f t="shared" si="4"/>
        <v>-99</v>
      </c>
      <c r="Y24" s="11">
        <f t="shared" si="5"/>
        <v>-99</v>
      </c>
      <c r="Z24" s="11">
        <f t="shared" si="6"/>
        <v>-99</v>
      </c>
      <c r="AA24" s="11">
        <f t="shared" si="7"/>
        <v>-99</v>
      </c>
      <c r="AB24" s="13">
        <f t="shared" si="8"/>
        <v>32.911384988513355</v>
      </c>
      <c r="AC24" s="11">
        <f t="shared" si="9"/>
        <v>1.2089378413011578</v>
      </c>
      <c r="AD24" s="13">
        <f t="shared" si="10"/>
        <v>172.22631246892803</v>
      </c>
      <c r="AE24" s="13">
        <f t="shared" si="11"/>
        <v>297.53518365899998</v>
      </c>
      <c r="AF24" s="14">
        <f t="shared" si="12"/>
        <v>-99</v>
      </c>
      <c r="AG24" s="14">
        <f t="shared" si="13"/>
        <v>-99</v>
      </c>
      <c r="AH24" s="13">
        <f t="shared" si="14"/>
        <v>359.70154264385491</v>
      </c>
    </row>
    <row r="25" spans="2:35" x14ac:dyDescent="0.2">
      <c r="B25" s="46">
        <v>9.1211799061298375</v>
      </c>
      <c r="C25" s="46">
        <v>3.23</v>
      </c>
      <c r="D25" s="46">
        <v>4.84</v>
      </c>
      <c r="E25" s="15"/>
      <c r="F25" s="15"/>
      <c r="G25" s="27">
        <v>1</v>
      </c>
      <c r="H25" s="40">
        <f t="shared" si="0"/>
        <v>0.08</v>
      </c>
      <c r="I25" s="40">
        <f t="shared" si="1"/>
        <v>0.24</v>
      </c>
      <c r="J25" s="11">
        <f t="shared" si="15"/>
        <v>3.2455000000000003</v>
      </c>
      <c r="K25" s="11">
        <f t="shared" si="16"/>
        <v>4.5999999999999996</v>
      </c>
      <c r="L25" s="11" t="str">
        <f t="shared" si="26"/>
        <v/>
      </c>
      <c r="M25" s="14">
        <f t="shared" si="34"/>
        <v>38.761626142501861</v>
      </c>
      <c r="N25" s="11">
        <f t="shared" si="27"/>
        <v>1.8559197402253182E-2</v>
      </c>
      <c r="O25">
        <f t="shared" si="28"/>
        <v>107.12802926840334</v>
      </c>
      <c r="P25" s="9">
        <f t="shared" si="29"/>
        <v>1018.014791907209</v>
      </c>
      <c r="Q25" s="13">
        <f t="shared" si="30"/>
        <v>979.25316576470709</v>
      </c>
      <c r="R25" s="11">
        <f t="shared" si="35"/>
        <v>0.48742891776418407</v>
      </c>
      <c r="S25" s="11">
        <f t="shared" si="36"/>
        <v>0.46886972036193086</v>
      </c>
      <c r="T25" s="11">
        <f t="shared" si="31"/>
        <v>0.41974739632955205</v>
      </c>
      <c r="U25" s="13">
        <f t="shared" si="32"/>
        <v>6.8823825946934694</v>
      </c>
      <c r="V25" s="11">
        <f t="shared" si="33"/>
        <v>47.001149999999981</v>
      </c>
      <c r="W25" s="11">
        <f t="shared" si="3"/>
        <v>1.4463237731165273</v>
      </c>
      <c r="X25" s="11">
        <f t="shared" si="4"/>
        <v>3.5031327406989763</v>
      </c>
      <c r="Y25" s="11">
        <f t="shared" si="5"/>
        <v>6.8748899856179184</v>
      </c>
      <c r="Z25" s="11">
        <f t="shared" si="6"/>
        <v>0.48346037836053929</v>
      </c>
      <c r="AA25" s="11">
        <f t="shared" si="7"/>
        <v>0.32269408025977475</v>
      </c>
      <c r="AB25" s="13">
        <f t="shared" si="8"/>
        <v>-99</v>
      </c>
      <c r="AC25" s="11">
        <f t="shared" si="9"/>
        <v>2.1170635953249843</v>
      </c>
      <c r="AD25" s="13">
        <f t="shared" si="10"/>
        <v>99.504423603408853</v>
      </c>
      <c r="AE25" s="13">
        <f t="shared" si="11"/>
        <v>98.163781820999958</v>
      </c>
      <c r="AF25" s="14">
        <f t="shared" si="12"/>
        <v>1009.7263386211207</v>
      </c>
      <c r="AG25" s="14">
        <f t="shared" si="13"/>
        <v>673.95949438574996</v>
      </c>
      <c r="AH25" s="13">
        <f t="shared" si="14"/>
        <v>207.81896887266353</v>
      </c>
    </row>
    <row r="26" spans="2:35" x14ac:dyDescent="0.2">
      <c r="B26" s="46">
        <v>10.138289718389512</v>
      </c>
      <c r="C26" s="46">
        <v>2.92</v>
      </c>
      <c r="D26" s="46">
        <v>12.66</v>
      </c>
      <c r="E26" s="15"/>
      <c r="F26" s="15"/>
      <c r="G26" s="27">
        <v>1</v>
      </c>
      <c r="H26" s="40">
        <f t="shared" si="0"/>
        <v>0.08</v>
      </c>
      <c r="I26" s="40">
        <f t="shared" si="1"/>
        <v>0.24</v>
      </c>
      <c r="J26" s="11">
        <f t="shared" si="15"/>
        <v>2.5290000000000004</v>
      </c>
      <c r="K26" s="11">
        <f t="shared" si="16"/>
        <v>12.42</v>
      </c>
      <c r="L26" s="11" t="str">
        <f t="shared" si="26"/>
        <v/>
      </c>
      <c r="M26" s="14">
        <f t="shared" si="34"/>
        <v>102.22927842750553</v>
      </c>
      <c r="N26" s="11">
        <f t="shared" si="27"/>
        <v>4.8947723494644838E-2</v>
      </c>
      <c r="O26">
        <f t="shared" si="28"/>
        <v>116.77763272908967</v>
      </c>
      <c r="P26" s="9">
        <f t="shared" si="29"/>
        <v>1136.7904680084225</v>
      </c>
      <c r="Q26" s="13">
        <f t="shared" si="30"/>
        <v>1034.561189580917</v>
      </c>
      <c r="R26" s="11">
        <f t="shared" si="35"/>
        <v>0.54429911230257622</v>
      </c>
      <c r="S26" s="11">
        <f t="shared" si="36"/>
        <v>0.49535138880793139</v>
      </c>
      <c r="T26" s="11">
        <f t="shared" si="31"/>
        <v>3.9882223829319514</v>
      </c>
      <c r="U26" s="13">
        <f t="shared" si="32"/>
        <v>5.0066525148412904</v>
      </c>
      <c r="V26" s="11">
        <f t="shared" si="33"/>
        <v>343.21770000000004</v>
      </c>
      <c r="W26" s="11">
        <f t="shared" si="3"/>
        <v>-99</v>
      </c>
      <c r="X26" s="11">
        <f t="shared" si="4"/>
        <v>-99</v>
      </c>
      <c r="Y26" s="11">
        <f t="shared" si="5"/>
        <v>-99</v>
      </c>
      <c r="Z26" s="11">
        <f t="shared" si="6"/>
        <v>-99</v>
      </c>
      <c r="AA26" s="11">
        <f t="shared" si="7"/>
        <v>-99</v>
      </c>
      <c r="AB26" s="13">
        <f t="shared" si="8"/>
        <v>37.185722841250232</v>
      </c>
      <c r="AC26" s="11">
        <f t="shared" si="9"/>
        <v>1.8990949007431703</v>
      </c>
      <c r="AD26" s="13">
        <f t="shared" si="10"/>
        <v>651.80298391479926</v>
      </c>
      <c r="AE26" s="13">
        <f t="shared" si="11"/>
        <v>716.82389515800003</v>
      </c>
      <c r="AF26" s="14">
        <f t="shared" si="12"/>
        <v>-99</v>
      </c>
      <c r="AG26" s="14">
        <f t="shared" si="13"/>
        <v>-99</v>
      </c>
      <c r="AH26" s="13">
        <f t="shared" si="14"/>
        <v>1361.316604025415</v>
      </c>
    </row>
    <row r="27" spans="2:35" x14ac:dyDescent="0.2">
      <c r="B27" s="46">
        <v>11.155400312900543</v>
      </c>
      <c r="C27" s="46">
        <v>5.38</v>
      </c>
      <c r="D27" s="46">
        <v>14.3</v>
      </c>
      <c r="E27" s="15"/>
      <c r="F27" s="15"/>
      <c r="G27" s="27">
        <v>1</v>
      </c>
      <c r="H27" s="40">
        <f t="shared" si="0"/>
        <v>0.08</v>
      </c>
      <c r="I27" s="40">
        <f t="shared" si="1"/>
        <v>0.24</v>
      </c>
      <c r="J27" s="11">
        <f t="shared" si="15"/>
        <v>5.03</v>
      </c>
      <c r="K27" s="11">
        <f t="shared" si="16"/>
        <v>14.06</v>
      </c>
      <c r="L27" s="11" t="str">
        <f t="shared" si="26"/>
        <v/>
      </c>
      <c r="M27" s="14">
        <f t="shared" si="34"/>
        <v>165.69697952499388</v>
      </c>
      <c r="N27" s="11">
        <f t="shared" si="27"/>
        <v>7.9336272958618878E-2</v>
      </c>
      <c r="O27">
        <f t="shared" si="28"/>
        <v>120.33505871521892</v>
      </c>
      <c r="P27" s="9">
        <f t="shared" si="29"/>
        <v>1259.1845311187788</v>
      </c>
      <c r="Q27" s="13">
        <f t="shared" si="30"/>
        <v>1093.4875515937849</v>
      </c>
      <c r="R27" s="11">
        <f t="shared" si="35"/>
        <v>0.60290180275157712</v>
      </c>
      <c r="S27" s="11">
        <f t="shared" si="36"/>
        <v>0.52356552979295823</v>
      </c>
      <c r="T27" s="11">
        <f t="shared" si="31"/>
        <v>1.8239978511722741</v>
      </c>
      <c r="U27" s="13">
        <f t="shared" si="32"/>
        <v>9.4556716310164663</v>
      </c>
      <c r="V27" s="11">
        <f t="shared" si="33"/>
        <v>313.34100000000007</v>
      </c>
      <c r="W27" s="11">
        <f t="shared" si="3"/>
        <v>-99</v>
      </c>
      <c r="X27" s="11">
        <f t="shared" si="4"/>
        <v>-99</v>
      </c>
      <c r="Y27" s="11">
        <f t="shared" si="5"/>
        <v>-99</v>
      </c>
      <c r="Z27" s="11">
        <f t="shared" si="6"/>
        <v>-99</v>
      </c>
      <c r="AA27" s="11">
        <f t="shared" si="7"/>
        <v>-99</v>
      </c>
      <c r="AB27" s="13">
        <f t="shared" si="8"/>
        <v>40.245959965853885</v>
      </c>
      <c r="AC27" s="11">
        <f t="shared" si="9"/>
        <v>2.4470968922812393</v>
      </c>
      <c r="AD27" s="13">
        <f t="shared" si="10"/>
        <v>766.77578732429595</v>
      </c>
      <c r="AE27" s="13">
        <f t="shared" si="11"/>
        <v>654.4252121400001</v>
      </c>
      <c r="AF27" s="14">
        <f t="shared" si="12"/>
        <v>-99</v>
      </c>
      <c r="AG27" s="14">
        <f t="shared" si="13"/>
        <v>-99</v>
      </c>
      <c r="AH27" s="13">
        <f t="shared" si="14"/>
        <v>1601.4419028582849</v>
      </c>
    </row>
    <row r="28" spans="2:35" x14ac:dyDescent="0.2">
      <c r="B28" s="46">
        <v>12.172510125160217</v>
      </c>
      <c r="C28" s="46">
        <v>4.9000000000000004</v>
      </c>
      <c r="D28" s="46">
        <v>16.07</v>
      </c>
      <c r="E28" s="15"/>
      <c r="F28" s="15"/>
      <c r="G28" s="27">
        <v>1</v>
      </c>
      <c r="H28" s="40">
        <f t="shared" si="0"/>
        <v>0.08</v>
      </c>
      <c r="I28" s="40">
        <f t="shared" si="1"/>
        <v>0.24</v>
      </c>
      <c r="J28" s="11">
        <f t="shared" si="15"/>
        <v>4.4375000000000009</v>
      </c>
      <c r="K28" s="11">
        <f t="shared" si="16"/>
        <v>15.83</v>
      </c>
      <c r="L28" s="11" t="str">
        <f t="shared" si="26"/>
        <v/>
      </c>
      <c r="M28" s="14">
        <f t="shared" si="34"/>
        <v>229.16463180999756</v>
      </c>
      <c r="N28" s="11">
        <f t="shared" si="27"/>
        <v>0.10972479905101054</v>
      </c>
      <c r="O28">
        <f t="shared" si="28"/>
        <v>120.9257534047568</v>
      </c>
      <c r="P28" s="9">
        <f t="shared" si="29"/>
        <v>1382.1793014616505</v>
      </c>
      <c r="Q28" s="13">
        <f t="shared" si="30"/>
        <v>1153.0146696516531</v>
      </c>
      <c r="R28" s="11">
        <f t="shared" si="35"/>
        <v>0.66179211385065673</v>
      </c>
      <c r="S28" s="11">
        <f t="shared" si="36"/>
        <v>0.55206731479964621</v>
      </c>
      <c r="T28" s="11">
        <f t="shared" si="31"/>
        <v>2.6324149178316518</v>
      </c>
      <c r="U28" s="13">
        <f t="shared" si="32"/>
        <v>7.8392164957630346</v>
      </c>
      <c r="V28" s="11">
        <f t="shared" si="33"/>
        <v>395.31975</v>
      </c>
      <c r="W28" s="11">
        <f t="shared" si="3"/>
        <v>-99</v>
      </c>
      <c r="X28" s="11">
        <f t="shared" si="4"/>
        <v>-99</v>
      </c>
      <c r="Y28" s="11">
        <f t="shared" si="5"/>
        <v>-99</v>
      </c>
      <c r="Z28" s="11">
        <f t="shared" si="6"/>
        <v>-99</v>
      </c>
      <c r="AA28" s="11">
        <f t="shared" si="7"/>
        <v>-99</v>
      </c>
      <c r="AB28" s="13">
        <f t="shared" si="8"/>
        <v>39.3769612801702</v>
      </c>
      <c r="AC28" s="11">
        <f t="shared" si="9"/>
        <v>2.2827157480347942</v>
      </c>
      <c r="AD28" s="13">
        <f t="shared" si="10"/>
        <v>902.40261883417782</v>
      </c>
      <c r="AE28" s="13">
        <f t="shared" si="11"/>
        <v>825.64111066499993</v>
      </c>
      <c r="AF28" s="14">
        <f t="shared" si="12"/>
        <v>-99</v>
      </c>
      <c r="AG28" s="14">
        <f t="shared" si="13"/>
        <v>-99</v>
      </c>
      <c r="AH28" s="13">
        <f t="shared" si="14"/>
        <v>1884.7039655399337</v>
      </c>
      <c r="AI28" s="11"/>
    </row>
    <row r="29" spans="2:35" x14ac:dyDescent="0.2">
      <c r="B29" s="15">
        <v>13.189619937419891</v>
      </c>
      <c r="C29" s="46">
        <v>5.13</v>
      </c>
      <c r="D29" s="46">
        <v>17.88</v>
      </c>
      <c r="E29" s="15"/>
      <c r="F29" s="15"/>
      <c r="G29" s="27">
        <v>1</v>
      </c>
      <c r="H29" s="40">
        <f t="shared" si="0"/>
        <v>0.08</v>
      </c>
      <c r="I29" s="40">
        <f t="shared" ref="I29:I31" si="37">IF(G29=1,$R$9,IF(G29=2,$W$9,$AB$9))</f>
        <v>0.24</v>
      </c>
      <c r="J29" s="11">
        <f t="shared" ref="J29:J31" si="38">IF(F29="y",-99,1.05*(C29-$L$4+H29)-0.05*(D29-$L$4-I29))</f>
        <v>4.5884999999999998</v>
      </c>
      <c r="K29" s="11">
        <f t="shared" ref="K29:K31" si="39">IF(F29="y",-99,D29-$L$4-I29)</f>
        <v>17.64</v>
      </c>
      <c r="L29" s="11" t="str">
        <f t="shared" ref="L29:L31" si="40">IF(F29="Y",-99,IF(E29="","",IF(E29=0,"",E29-$L$4+$R$8)))</f>
        <v/>
      </c>
      <c r="M29" s="14">
        <f t="shared" ref="M29:M31" si="41">IF(B29&gt;$D$9,(B29-$D$9)*62.4,0)</f>
        <v>292.63228409500124</v>
      </c>
      <c r="N29" s="11">
        <f t="shared" ref="N29:N31" si="42">M29/2088.54</f>
        <v>0.14011332514340222</v>
      </c>
      <c r="O29">
        <f t="shared" ref="O29:O31" si="43">IF(F29="y",130,1.12*$D$10*(V29/1.013)^0.1*(T29)^-0.05)</f>
        <v>121.91798134711352</v>
      </c>
      <c r="P29" s="9">
        <f t="shared" ref="P29:P31" si="44">P28+(B29-B28)*O29</f>
        <v>1506.1832765806917</v>
      </c>
      <c r="Q29" s="13">
        <f t="shared" ref="Q29:Q31" si="45">P29-M29</f>
        <v>1213.5509924856904</v>
      </c>
      <c r="R29" s="11">
        <f t="shared" ref="R29:R31" si="46">P29/2088.54</f>
        <v>0.7211656356022349</v>
      </c>
      <c r="S29" s="11">
        <f t="shared" ref="S29:S31" si="47">Q29/2088.54</f>
        <v>0.58105231045883265</v>
      </c>
      <c r="T29" s="11">
        <f t="shared" ref="T29:T31" si="48">IF(F29="y",-99,(K29-J29)/(J29-N29))</f>
        <v>2.9339850498542241</v>
      </c>
      <c r="U29" s="13">
        <f t="shared" ref="U29:U31" si="49">IF(F29="y",-99,(J29-N29)/S29)</f>
        <v>7.6557421677643669</v>
      </c>
      <c r="V29" s="11">
        <f t="shared" ref="V29:V31" si="50">IF(F29="y",-99,IF(J29&gt;K29,-1,34.7*(K29-J29)))</f>
        <v>452.88705000000004</v>
      </c>
      <c r="W29" s="11">
        <f t="shared" ref="W29:W31" si="51">IF(F29="y",-99,IF(T29&gt;=1.2,-99,(U29/1.5)^0.47-0.6))</f>
        <v>-99</v>
      </c>
      <c r="X29" s="11">
        <f t="shared" ref="X29:X31" si="52">IF(F29="y",-99,IF(T29&lt;1.2,0.509*(J29-N29)/S29,-99))</f>
        <v>-99</v>
      </c>
      <c r="Y29" s="11">
        <f t="shared" ref="Y29:Y31" si="53">IF(F29="y",-99,IF(T29&lt;1.2,(0.5*U29)^1.56,-99))</f>
        <v>-99</v>
      </c>
      <c r="Z29" s="11">
        <f t="shared" ref="Z29:Z31" si="54">IF(F29="y",-99,IF(T29&lt;1.2,0.22*S29*((0.5*U29)^1.25),-99))</f>
        <v>-99</v>
      </c>
      <c r="AA29" s="11">
        <f t="shared" ref="AA29:AA31" si="55">IF(F29="y",-99,IF(T29&lt;1.2,(J29-N29)/10,-99))</f>
        <v>-99</v>
      </c>
      <c r="AB29" s="13">
        <f t="shared" ref="AB29:AB31" si="56">IF(F29="y",-99,IF(T29&gt;=1.8,28+14.6*LOG(U29)-2.1*(LOG(U29)^2),-99))</f>
        <v>39.265204118323688</v>
      </c>
      <c r="AC29" s="11">
        <f t="shared" ref="AC29:AC31" si="57">IF(F29="y",-99,MAX(0.85,IF(U29&gt;10,0.32+2.18*LOG(U29),IF(T29&lt;=0.6,0.14+2.36*LOG(U29),IF(T29&gt;=3,0.5+2*LOG(U29),(0.14+0.15*(T29-0.6)+(2.5-(0.14+0.15*(T29-0.6)))*LOG(U29)))))))</f>
        <v>2.2668258115433386</v>
      </c>
      <c r="AD29" s="13">
        <f t="shared" ref="AD29:AD31" si="58">IF(F29="y",-99,IF(AC29&lt;0.85,0.85*V29,AC29*V29))</f>
        <v>1026.6160546537187</v>
      </c>
      <c r="AE29" s="13">
        <f t="shared" ref="AE29:AE31" si="59">IF(F29="y",-99,V29*2088.54/1000)</f>
        <v>945.87271940700009</v>
      </c>
      <c r="AF29" s="14">
        <f t="shared" ref="AF29:AF31" si="60">IF(F29="y",-99,IF(Z29=-99,-99,Z29*2088.54))</f>
        <v>-99</v>
      </c>
      <c r="AG29" s="14">
        <f t="shared" ref="AG29:AG31" si="61">IF(F29="y",-99,IF(AA29=-99,-99,AA29*2088.54))</f>
        <v>-99</v>
      </c>
      <c r="AH29" s="13">
        <f t="shared" ref="AH29:AH31" si="62">IF(F29="y",-99,AD29*2088.54/1000)</f>
        <v>2144.1286947864778</v>
      </c>
      <c r="AI29" s="11"/>
    </row>
    <row r="30" spans="2:35" x14ac:dyDescent="0.2">
      <c r="B30" s="15">
        <v>14.206729749679566</v>
      </c>
      <c r="C30" s="46">
        <v>4.26</v>
      </c>
      <c r="D30" s="46">
        <v>7.75</v>
      </c>
      <c r="E30" s="15"/>
      <c r="F30" s="15"/>
      <c r="G30" s="27">
        <v>1</v>
      </c>
      <c r="H30" s="40">
        <f t="shared" si="0"/>
        <v>0.08</v>
      </c>
      <c r="I30" s="40">
        <f t="shared" si="37"/>
        <v>0.24</v>
      </c>
      <c r="J30" s="11">
        <f t="shared" si="38"/>
        <v>4.1815000000000007</v>
      </c>
      <c r="K30" s="11">
        <f t="shared" si="39"/>
        <v>7.51</v>
      </c>
      <c r="L30" s="11" t="str">
        <f t="shared" si="40"/>
        <v/>
      </c>
      <c r="M30" s="14">
        <f t="shared" si="41"/>
        <v>356.09993638000492</v>
      </c>
      <c r="N30" s="11">
        <f t="shared" si="42"/>
        <v>0.17050185123579387</v>
      </c>
      <c r="O30">
        <f t="shared" si="43"/>
        <v>113.27906779676754</v>
      </c>
      <c r="P30" s="9">
        <f t="shared" si="44"/>
        <v>1621.4005279604128</v>
      </c>
      <c r="Q30" s="13">
        <f t="shared" si="45"/>
        <v>1265.3005915804079</v>
      </c>
      <c r="R30" s="11">
        <f t="shared" si="46"/>
        <v>0.77633204437569436</v>
      </c>
      <c r="S30" s="11">
        <f t="shared" si="47"/>
        <v>0.6058301931399005</v>
      </c>
      <c r="T30" s="11">
        <f t="shared" si="48"/>
        <v>0.82984331494281882</v>
      </c>
      <c r="U30" s="13">
        <f t="shared" si="49"/>
        <v>6.6206639982335327</v>
      </c>
      <c r="V30" s="11">
        <f t="shared" si="50"/>
        <v>115.49894999999998</v>
      </c>
      <c r="W30" s="11">
        <f t="shared" si="51"/>
        <v>1.4093742648216638</v>
      </c>
      <c r="X30" s="11">
        <f t="shared" si="52"/>
        <v>3.3699179751008681</v>
      </c>
      <c r="Y30" s="11">
        <f t="shared" si="53"/>
        <v>6.4714205148241373</v>
      </c>
      <c r="Z30" s="11">
        <f t="shared" si="54"/>
        <v>0.59513163275126157</v>
      </c>
      <c r="AA30" s="11">
        <f t="shared" si="55"/>
        <v>0.40109981487642071</v>
      </c>
      <c r="AB30" s="13">
        <f t="shared" si="56"/>
        <v>-99</v>
      </c>
      <c r="AC30" s="11">
        <f t="shared" si="57"/>
        <v>2.0835023400880557</v>
      </c>
      <c r="AD30" s="13">
        <f t="shared" si="58"/>
        <v>240.64233260271328</v>
      </c>
      <c r="AE30" s="13">
        <f t="shared" si="59"/>
        <v>241.22417703299996</v>
      </c>
      <c r="AF30" s="14">
        <f t="shared" si="60"/>
        <v>1242.9562202663199</v>
      </c>
      <c r="AG30" s="14">
        <f t="shared" si="61"/>
        <v>837.71300736199976</v>
      </c>
      <c r="AH30" s="13">
        <f t="shared" si="62"/>
        <v>502.59113733407082</v>
      </c>
    </row>
    <row r="31" spans="2:35" x14ac:dyDescent="0.2">
      <c r="B31" s="15">
        <v>15.22383956193924</v>
      </c>
      <c r="C31" s="46">
        <v>3.11</v>
      </c>
      <c r="D31" s="46">
        <v>5.12</v>
      </c>
      <c r="E31" s="15"/>
      <c r="F31" s="15"/>
      <c r="G31" s="27">
        <v>1</v>
      </c>
      <c r="H31" s="40">
        <f t="shared" si="0"/>
        <v>0.08</v>
      </c>
      <c r="I31" s="40">
        <f t="shared" si="37"/>
        <v>0.24</v>
      </c>
      <c r="J31" s="11">
        <f t="shared" si="38"/>
        <v>3.1055000000000001</v>
      </c>
      <c r="K31" s="11">
        <f t="shared" si="39"/>
        <v>4.88</v>
      </c>
      <c r="L31" s="11" t="str">
        <f t="shared" si="40"/>
        <v/>
      </c>
      <c r="M31" s="14">
        <f t="shared" si="41"/>
        <v>419.56758866500854</v>
      </c>
      <c r="N31" s="11">
        <f t="shared" si="42"/>
        <v>0.20089037732818552</v>
      </c>
      <c r="O31">
        <f t="shared" si="43"/>
        <v>108.01468515207026</v>
      </c>
      <c r="P31" s="9">
        <f t="shared" si="44"/>
        <v>1731.2633240967227</v>
      </c>
      <c r="Q31" s="13">
        <f t="shared" si="45"/>
        <v>1311.6957354317142</v>
      </c>
      <c r="R31" s="11">
        <f t="shared" si="46"/>
        <v>0.82893472190943085</v>
      </c>
      <c r="S31" s="11">
        <f t="shared" si="47"/>
        <v>0.62804434458124536</v>
      </c>
      <c r="T31" s="11">
        <f t="shared" si="48"/>
        <v>0.61092547037963751</v>
      </c>
      <c r="U31" s="13">
        <f t="shared" si="49"/>
        <v>4.624847986822477</v>
      </c>
      <c r="V31" s="11">
        <f t="shared" si="50"/>
        <v>61.575149999999994</v>
      </c>
      <c r="W31" s="11">
        <f t="shared" si="51"/>
        <v>1.0975904197663451</v>
      </c>
      <c r="X31" s="11">
        <f t="shared" si="52"/>
        <v>2.3540476252926408</v>
      </c>
      <c r="Y31" s="11">
        <f t="shared" si="53"/>
        <v>3.6978155838201845</v>
      </c>
      <c r="Z31" s="11">
        <f t="shared" si="54"/>
        <v>0.39400099962885538</v>
      </c>
      <c r="AA31" s="11">
        <f t="shared" si="55"/>
        <v>0.29046096226718149</v>
      </c>
      <c r="AB31" s="13">
        <f t="shared" si="56"/>
        <v>-99</v>
      </c>
      <c r="AC31" s="11">
        <f t="shared" si="57"/>
        <v>1.7101788568366423</v>
      </c>
      <c r="AD31" s="13">
        <f t="shared" si="58"/>
        <v>105.30451963654477</v>
      </c>
      <c r="AE31" s="13">
        <f t="shared" si="59"/>
        <v>128.60216378099997</v>
      </c>
      <c r="AF31" s="14">
        <f t="shared" si="60"/>
        <v>822.88684776484956</v>
      </c>
      <c r="AG31" s="14">
        <f t="shared" si="61"/>
        <v>606.63933813349922</v>
      </c>
      <c r="AH31" s="13">
        <f t="shared" si="62"/>
        <v>219.93270144170921</v>
      </c>
    </row>
    <row r="32" spans="2:35" x14ac:dyDescent="0.2">
      <c r="B32" s="24">
        <v>16.240949374198916</v>
      </c>
      <c r="C32" s="25">
        <v>2.54</v>
      </c>
      <c r="D32" s="25">
        <v>4.21</v>
      </c>
      <c r="E32" s="15"/>
      <c r="F32" s="15"/>
      <c r="G32" s="27">
        <v>1</v>
      </c>
      <c r="H32" s="40">
        <f t="shared" ref="H32:H45" si="63">IF(G32=1,$R$8,IF(G32=2,$W$8,$AB$8))</f>
        <v>0.08</v>
      </c>
      <c r="I32" s="40">
        <f t="shared" ref="I32:I45" si="64">IF(G32=1,$R$9,IF(G32=2,$W$9,$AB$9))</f>
        <v>0.24</v>
      </c>
      <c r="J32" s="11">
        <f t="shared" ref="J32:J45" si="65">IF(F32="y",-99,1.05*(C32-$L$4+H32)-0.05*(D32-$L$4-I32))</f>
        <v>2.5525000000000002</v>
      </c>
      <c r="K32" s="11">
        <f t="shared" ref="K32:K45" si="66">IF(F32="y",-99,D32-$L$4-I32)</f>
        <v>3.9699999999999998</v>
      </c>
      <c r="L32" s="11" t="str">
        <f t="shared" ref="L32:L45" si="67">IF(F32="Y",-99,IF(E32="","",IF(E32=0,"",E32-$L$4+$R$8)))</f>
        <v/>
      </c>
      <c r="M32" s="14">
        <f t="shared" ref="M32:M45" si="68">IF(B32&gt;$D$9,(B32-$D$9)*62.4,0)</f>
        <v>483.03524095001234</v>
      </c>
      <c r="N32" s="11">
        <f t="shared" ref="N32:N45" si="69">M32/2088.54</f>
        <v>0.23127890342057722</v>
      </c>
      <c r="O32">
        <f t="shared" ref="O32:O45" si="70">IF(F32="y",130,1.12*$D$10*(V32/1.013)^0.1*(T32)^-0.05)</f>
        <v>105.61767284741769</v>
      </c>
      <c r="P32" s="9">
        <f t="shared" ref="P32:P45" si="71">P31+(B32-B31)*O32</f>
        <v>1838.6880954978635</v>
      </c>
      <c r="Q32" s="13">
        <f t="shared" ref="Q32:Q45" si="72">P32-M32</f>
        <v>1355.6528545478511</v>
      </c>
      <c r="R32" s="11">
        <f t="shared" ref="R32:R45" si="73">P32/2088.54</f>
        <v>0.88037006497259496</v>
      </c>
      <c r="S32" s="11">
        <f t="shared" ref="S32:S45" si="74">Q32/2088.54</f>
        <v>0.64909116155201774</v>
      </c>
      <c r="T32" s="11">
        <f t="shared" ref="T32:T45" si="75">IF(F32="y",-99,(K32-J32)/(J32-N32))</f>
        <v>0.61066996249898087</v>
      </c>
      <c r="U32" s="13">
        <f t="shared" ref="U32:U45" si="76">IF(F32="y",-99,(J32-N32)/S32)</f>
        <v>3.5761095421931763</v>
      </c>
      <c r="V32" s="11">
        <f t="shared" ref="V32:V45" si="77">IF(F32="y",-99,IF(J32&gt;K32,-1,34.7*(K32-J32)))</f>
        <v>49.187249999999985</v>
      </c>
      <c r="W32" s="11">
        <f t="shared" ref="W32:W45" si="78">IF(F32="y",-99,IF(T32&gt;=1.2,-99,(U32/1.5)^0.47-0.6))</f>
        <v>0.90431986517587937</v>
      </c>
      <c r="X32" s="11">
        <f t="shared" ref="X32:X45" si="79">IF(F32="y",-99,IF(T32&lt;1.2,0.509*(J32-N32)/S32,-99))</f>
        <v>1.8202397569763269</v>
      </c>
      <c r="Y32" s="11">
        <f t="shared" ref="Y32:Y45" si="80">IF(F32="y",-99,IF(T32&lt;1.2,(0.5*U32)^1.56,-99))</f>
        <v>2.4757915470077991</v>
      </c>
      <c r="Z32" s="11">
        <f t="shared" ref="Z32:Z45" si="81">IF(F32="y",-99,IF(T32&lt;1.2,0.22*S32*((0.5*U32)^1.25),-99))</f>
        <v>0.2952598526219789</v>
      </c>
      <c r="AA32" s="11">
        <f t="shared" ref="AA32:AA45" si="82">IF(F32="y",-99,IF(T32&lt;1.2,(J32-N32)/10,-99))</f>
        <v>0.2321221096579423</v>
      </c>
      <c r="AB32" s="13">
        <f t="shared" ref="AB32:AB45" si="83">IF(F32="y",-99,IF(T32&gt;=1.8,28+14.6*LOG(U32)-2.1*(LOG(U32)^2),-99))</f>
        <v>-99</v>
      </c>
      <c r="AC32" s="11">
        <f t="shared" ref="AC32:AC45" si="84">IF(F32="y",-99,MAX(0.85,IF(U32&gt;10,0.32+2.18*LOG(U32),IF(T32&lt;=0.6,0.14+2.36*LOG(U32),IF(T32&gt;=3,0.5+2*LOG(U32),(0.14+0.15*(T32-0.6)+(2.5-(0.14+0.15*(T32-0.6)))*LOG(U32)))))))</f>
        <v>1.4467642833200143</v>
      </c>
      <c r="AD32" s="13">
        <f t="shared" ref="AD32:AD45" si="85">IF(F32="y",-99,IF(AC32&lt;0.85,0.85*V32,AC32*V32))</f>
        <v>71.16235649473235</v>
      </c>
      <c r="AE32" s="13">
        <f t="shared" ref="AE32:AE45" si="86">IF(F32="y",-99,V32*2088.54/1000)</f>
        <v>102.72953911499997</v>
      </c>
      <c r="AF32" s="14">
        <f t="shared" ref="AF32:AF45" si="87">IF(F32="y",-99,IF(Z32=-99,-99,Z32*2088.54))</f>
        <v>616.66201259510785</v>
      </c>
      <c r="AG32" s="14">
        <f t="shared" ref="AG32:AG45" si="88">IF(F32="y",-99,IF(AA32=-99,-99,AA32*2088.54))</f>
        <v>484.79631090499879</v>
      </c>
      <c r="AH32" s="13">
        <f t="shared" ref="AH32:AH45" si="89">IF(F32="y",-99,AD32*2088.54/1000)</f>
        <v>148.62542803350831</v>
      </c>
    </row>
    <row r="33" spans="2:34" x14ac:dyDescent="0.2">
      <c r="B33" s="24">
        <v>17.258060750961306</v>
      </c>
      <c r="C33" s="25">
        <v>1.68</v>
      </c>
      <c r="D33" s="25">
        <v>6.09</v>
      </c>
      <c r="E33" s="15"/>
      <c r="F33" s="15"/>
      <c r="G33" s="27">
        <v>1</v>
      </c>
      <c r="H33" s="40">
        <f t="shared" si="63"/>
        <v>0.08</v>
      </c>
      <c r="I33" s="40">
        <f t="shared" si="64"/>
        <v>0.24</v>
      </c>
      <c r="J33" s="11">
        <f t="shared" si="65"/>
        <v>1.5555000000000001</v>
      </c>
      <c r="K33" s="11">
        <f t="shared" si="66"/>
        <v>5.85</v>
      </c>
      <c r="L33" s="11" t="str">
        <f t="shared" si="67"/>
        <v/>
      </c>
      <c r="M33" s="14">
        <f t="shared" si="68"/>
        <v>546.50299085998552</v>
      </c>
      <c r="N33" s="11">
        <f t="shared" si="69"/>
        <v>0.26166747625613374</v>
      </c>
      <c r="O33">
        <f t="shared" si="70"/>
        <v>108.42118480433116</v>
      </c>
      <c r="P33" s="9">
        <f t="shared" si="71"/>
        <v>1948.9645160444063</v>
      </c>
      <c r="Q33" s="13">
        <f t="shared" si="72"/>
        <v>1402.4615251844207</v>
      </c>
      <c r="R33" s="11">
        <f t="shared" si="73"/>
        <v>0.93317078726977043</v>
      </c>
      <c r="S33" s="11">
        <f t="shared" si="74"/>
        <v>0.67150331101363669</v>
      </c>
      <c r="T33" s="11">
        <f t="shared" si="75"/>
        <v>3.3192085692615967</v>
      </c>
      <c r="U33" s="13">
        <f t="shared" si="76"/>
        <v>1.9267701328096527</v>
      </c>
      <c r="V33" s="11">
        <f t="shared" si="77"/>
        <v>149.01915</v>
      </c>
      <c r="W33" s="11">
        <f t="shared" si="78"/>
        <v>-99</v>
      </c>
      <c r="X33" s="11">
        <f t="shared" si="79"/>
        <v>-99</v>
      </c>
      <c r="Y33" s="11">
        <f t="shared" si="80"/>
        <v>-99</v>
      </c>
      <c r="Z33" s="11">
        <f t="shared" si="81"/>
        <v>-99</v>
      </c>
      <c r="AA33" s="11">
        <f t="shared" si="82"/>
        <v>-99</v>
      </c>
      <c r="AB33" s="13">
        <f t="shared" si="83"/>
        <v>31.988147664297099</v>
      </c>
      <c r="AC33" s="11">
        <f t="shared" si="84"/>
        <v>1.069659811244424</v>
      </c>
      <c r="AD33" s="13">
        <f t="shared" si="85"/>
        <v>159.39979586080449</v>
      </c>
      <c r="AE33" s="13">
        <f t="shared" si="86"/>
        <v>311.23245554099998</v>
      </c>
      <c r="AF33" s="14">
        <f t="shared" si="87"/>
        <v>-99</v>
      </c>
      <c r="AG33" s="14">
        <f t="shared" si="88"/>
        <v>-99</v>
      </c>
      <c r="AH33" s="13">
        <f t="shared" si="89"/>
        <v>332.91284964712457</v>
      </c>
    </row>
    <row r="34" spans="2:34" x14ac:dyDescent="0.2">
      <c r="B34" s="24">
        <v>18.275170563220978</v>
      </c>
      <c r="C34" s="25">
        <v>3.38</v>
      </c>
      <c r="D34" s="25">
        <v>11.39</v>
      </c>
      <c r="E34" s="15"/>
      <c r="F34" s="15"/>
      <c r="G34" s="27">
        <v>1</v>
      </c>
      <c r="H34" s="40">
        <f t="shared" si="63"/>
        <v>0.08</v>
      </c>
      <c r="I34" s="40">
        <f t="shared" si="64"/>
        <v>0.24</v>
      </c>
      <c r="J34" s="11">
        <f t="shared" si="65"/>
        <v>3.0754999999999999</v>
      </c>
      <c r="K34" s="11">
        <f t="shared" si="66"/>
        <v>11.15</v>
      </c>
      <c r="L34" s="11" t="str">
        <f t="shared" si="67"/>
        <v/>
      </c>
      <c r="M34" s="14">
        <f t="shared" si="68"/>
        <v>609.97064314498903</v>
      </c>
      <c r="N34" s="11">
        <f t="shared" si="69"/>
        <v>0.2920560023485253</v>
      </c>
      <c r="O34">
        <f t="shared" si="70"/>
        <v>116.26781786591022</v>
      </c>
      <c r="P34" s="9">
        <f t="shared" si="71"/>
        <v>2067.2216544458443</v>
      </c>
      <c r="Q34" s="13">
        <f t="shared" si="72"/>
        <v>1457.2510113008552</v>
      </c>
      <c r="R34" s="11">
        <f t="shared" si="73"/>
        <v>0.98979270420764953</v>
      </c>
      <c r="S34" s="11">
        <f t="shared" si="74"/>
        <v>0.69773670185912418</v>
      </c>
      <c r="T34" s="11">
        <f t="shared" si="75"/>
        <v>2.9009026252415513</v>
      </c>
      <c r="U34" s="13">
        <f t="shared" si="76"/>
        <v>3.9892469325964495</v>
      </c>
      <c r="V34" s="11">
        <f t="shared" si="77"/>
        <v>280.18515000000002</v>
      </c>
      <c r="W34" s="11">
        <f t="shared" si="78"/>
        <v>-99</v>
      </c>
      <c r="X34" s="11">
        <f t="shared" si="79"/>
        <v>-99</v>
      </c>
      <c r="Y34" s="11">
        <f t="shared" si="80"/>
        <v>-99</v>
      </c>
      <c r="Z34" s="11">
        <f t="shared" si="81"/>
        <v>-99</v>
      </c>
      <c r="AA34" s="11">
        <f t="shared" si="82"/>
        <v>-99</v>
      </c>
      <c r="AB34" s="13">
        <f t="shared" si="83"/>
        <v>36.014760644039207</v>
      </c>
      <c r="AC34" s="11">
        <f t="shared" si="84"/>
        <v>1.695849240237302</v>
      </c>
      <c r="AD34" s="13">
        <f t="shared" si="85"/>
        <v>475.15177375327454</v>
      </c>
      <c r="AE34" s="13">
        <f t="shared" si="86"/>
        <v>585.17789318100006</v>
      </c>
      <c r="AF34" s="14">
        <f t="shared" si="87"/>
        <v>-99</v>
      </c>
      <c r="AG34" s="14">
        <f t="shared" si="88"/>
        <v>-99</v>
      </c>
      <c r="AH34" s="13">
        <f t="shared" si="89"/>
        <v>992.37348555466406</v>
      </c>
    </row>
    <row r="35" spans="2:34" x14ac:dyDescent="0.2">
      <c r="B35" s="24">
        <v>19.292280375480654</v>
      </c>
      <c r="C35" s="25">
        <v>4.68</v>
      </c>
      <c r="D35" s="25">
        <v>14.83</v>
      </c>
      <c r="E35" s="15"/>
      <c r="F35" s="15"/>
      <c r="G35" s="27">
        <v>1</v>
      </c>
      <c r="H35" s="40">
        <f t="shared" si="63"/>
        <v>0.08</v>
      </c>
      <c r="I35" s="40">
        <f t="shared" si="64"/>
        <v>0.24</v>
      </c>
      <c r="J35" s="11">
        <f t="shared" si="65"/>
        <v>4.2685000000000004</v>
      </c>
      <c r="K35" s="11">
        <f t="shared" si="66"/>
        <v>14.59</v>
      </c>
      <c r="L35" s="11" t="str">
        <f t="shared" si="67"/>
        <v/>
      </c>
      <c r="M35" s="14">
        <f t="shared" si="68"/>
        <v>673.43829542999288</v>
      </c>
      <c r="N35" s="11">
        <f t="shared" si="69"/>
        <v>0.32244452844091703</v>
      </c>
      <c r="O35">
        <f t="shared" si="70"/>
        <v>119.77603033973347</v>
      </c>
      <c r="P35" s="9">
        <f t="shared" si="71"/>
        <v>2189.0470301778996</v>
      </c>
      <c r="Q35" s="13">
        <f t="shared" si="72"/>
        <v>1515.6087347479067</v>
      </c>
      <c r="R35" s="11">
        <f t="shared" si="73"/>
        <v>1.048123105220824</v>
      </c>
      <c r="S35" s="11">
        <f t="shared" si="74"/>
        <v>0.72567857677990688</v>
      </c>
      <c r="T35" s="11">
        <f t="shared" si="75"/>
        <v>2.6156500014739996</v>
      </c>
      <c r="U35" s="13">
        <f t="shared" si="76"/>
        <v>5.4377455774829819</v>
      </c>
      <c r="V35" s="11">
        <f t="shared" si="77"/>
        <v>358.15605000000005</v>
      </c>
      <c r="W35" s="11">
        <f t="shared" si="78"/>
        <v>-99</v>
      </c>
      <c r="X35" s="11">
        <f t="shared" si="79"/>
        <v>-99</v>
      </c>
      <c r="Y35" s="11">
        <f t="shared" si="80"/>
        <v>-99</v>
      </c>
      <c r="Z35" s="11">
        <f t="shared" si="81"/>
        <v>-99</v>
      </c>
      <c r="AA35" s="11">
        <f t="shared" si="82"/>
        <v>-99</v>
      </c>
      <c r="AB35" s="13">
        <f t="shared" si="83"/>
        <v>37.601349741344592</v>
      </c>
      <c r="AC35" s="11">
        <f t="shared" si="84"/>
        <v>1.9555840049691835</v>
      </c>
      <c r="AD35" s="13">
        <f t="shared" si="85"/>
        <v>700.40424266294326</v>
      </c>
      <c r="AE35" s="13">
        <f t="shared" si="86"/>
        <v>748.02323666700011</v>
      </c>
      <c r="AF35" s="14">
        <f t="shared" si="87"/>
        <v>-99</v>
      </c>
      <c r="AG35" s="14">
        <f t="shared" si="88"/>
        <v>-99</v>
      </c>
      <c r="AH35" s="13">
        <f t="shared" si="89"/>
        <v>1462.8222769712636</v>
      </c>
    </row>
    <row r="36" spans="2:34" x14ac:dyDescent="0.2">
      <c r="B36" s="24">
        <v>20.309390187740327</v>
      </c>
      <c r="C36" s="25">
        <v>5.63</v>
      </c>
      <c r="D36" s="25">
        <v>17.059999999999999</v>
      </c>
      <c r="E36" s="15"/>
      <c r="F36" s="15"/>
      <c r="G36" s="27">
        <v>1</v>
      </c>
      <c r="H36" s="40">
        <f t="shared" si="63"/>
        <v>0.08</v>
      </c>
      <c r="I36" s="40">
        <f t="shared" si="64"/>
        <v>0.24</v>
      </c>
      <c r="J36" s="11">
        <f t="shared" si="65"/>
        <v>5.1544999999999996</v>
      </c>
      <c r="K36" s="11">
        <f t="shared" si="66"/>
        <v>16.82</v>
      </c>
      <c r="L36" s="11" t="str">
        <f t="shared" si="67"/>
        <v/>
      </c>
      <c r="M36" s="14">
        <f t="shared" si="68"/>
        <v>736.90594771499639</v>
      </c>
      <c r="N36" s="11">
        <f t="shared" si="69"/>
        <v>0.35283305453330865</v>
      </c>
      <c r="O36">
        <f t="shared" si="70"/>
        <v>121.69966558652506</v>
      </c>
      <c r="P36" s="9">
        <f t="shared" si="71"/>
        <v>2312.8289541946751</v>
      </c>
      <c r="Q36" s="13">
        <f t="shared" si="72"/>
        <v>1575.9230064796789</v>
      </c>
      <c r="R36" s="11">
        <f t="shared" si="73"/>
        <v>1.1073903081553023</v>
      </c>
      <c r="S36" s="11">
        <f t="shared" si="74"/>
        <v>0.75455725362199377</v>
      </c>
      <c r="T36" s="11">
        <f t="shared" si="75"/>
        <v>2.4294687933351011</v>
      </c>
      <c r="U36" s="13">
        <f t="shared" si="76"/>
        <v>6.3635554789486584</v>
      </c>
      <c r="V36" s="11">
        <f t="shared" si="77"/>
        <v>404.7928500000001</v>
      </c>
      <c r="W36" s="11">
        <f t="shared" si="78"/>
        <v>-99</v>
      </c>
      <c r="X36" s="11">
        <f t="shared" si="79"/>
        <v>-99</v>
      </c>
      <c r="Y36" s="11">
        <f t="shared" si="80"/>
        <v>-99</v>
      </c>
      <c r="Z36" s="11">
        <f t="shared" si="81"/>
        <v>-99</v>
      </c>
      <c r="AA36" s="11">
        <f t="shared" si="82"/>
        <v>-99</v>
      </c>
      <c r="AB36" s="13">
        <f t="shared" si="83"/>
        <v>38.377557396070948</v>
      </c>
      <c r="AC36" s="11">
        <f t="shared" si="84"/>
        <v>2.0906003639615482</v>
      </c>
      <c r="AD36" s="13">
        <f t="shared" si="85"/>
        <v>846.26007953903263</v>
      </c>
      <c r="AE36" s="13">
        <f t="shared" si="86"/>
        <v>845.4260589390002</v>
      </c>
      <c r="AF36" s="14">
        <f t="shared" si="87"/>
        <v>-99</v>
      </c>
      <c r="AG36" s="14">
        <f t="shared" si="88"/>
        <v>-99</v>
      </c>
      <c r="AH36" s="13">
        <f t="shared" si="89"/>
        <v>1767.4480265204511</v>
      </c>
    </row>
    <row r="37" spans="2:34" x14ac:dyDescent="0.2">
      <c r="B37" s="24">
        <v>21.326499999999999</v>
      </c>
      <c r="C37" s="25">
        <v>6.99</v>
      </c>
      <c r="D37" s="25">
        <v>20.5</v>
      </c>
      <c r="E37" s="15"/>
      <c r="F37" s="15"/>
      <c r="G37" s="27">
        <v>1</v>
      </c>
      <c r="H37" s="40">
        <f t="shared" si="63"/>
        <v>0.08</v>
      </c>
      <c r="I37" s="40">
        <f t="shared" si="64"/>
        <v>0.24</v>
      </c>
      <c r="J37" s="11">
        <f t="shared" si="65"/>
        <v>6.4105000000000008</v>
      </c>
      <c r="K37" s="11">
        <f t="shared" si="66"/>
        <v>20.260000000000002</v>
      </c>
      <c r="L37" s="11" t="str">
        <f t="shared" si="67"/>
        <v/>
      </c>
      <c r="M37" s="14">
        <f t="shared" si="68"/>
        <v>800.3735999999999</v>
      </c>
      <c r="N37" s="11">
        <f t="shared" si="69"/>
        <v>0.38322158062570022</v>
      </c>
      <c r="O37">
        <f t="shared" si="70"/>
        <v>124.15161767026075</v>
      </c>
      <c r="P37" s="9">
        <f t="shared" si="71"/>
        <v>2439.1047827350085</v>
      </c>
      <c r="Q37" s="13">
        <f t="shared" si="72"/>
        <v>1638.7311827350086</v>
      </c>
      <c r="R37" s="11">
        <f t="shared" si="73"/>
        <v>1.1678516009916058</v>
      </c>
      <c r="S37" s="11">
        <f t="shared" si="74"/>
        <v>0.78463002036590568</v>
      </c>
      <c r="T37" s="11">
        <f t="shared" si="75"/>
        <v>2.2978032598397431</v>
      </c>
      <c r="U37" s="13">
        <f t="shared" si="76"/>
        <v>7.6816821469098642</v>
      </c>
      <c r="V37" s="11">
        <f t="shared" si="77"/>
        <v>480.57765000000006</v>
      </c>
      <c r="W37" s="11">
        <f t="shared" si="78"/>
        <v>-99</v>
      </c>
      <c r="X37" s="11">
        <f t="shared" si="79"/>
        <v>-99</v>
      </c>
      <c r="Y37" s="11">
        <f t="shared" si="80"/>
        <v>-99</v>
      </c>
      <c r="Z37" s="11">
        <f t="shared" si="81"/>
        <v>-99</v>
      </c>
      <c r="AA37" s="11">
        <f t="shared" si="82"/>
        <v>-99</v>
      </c>
      <c r="AB37" s="13">
        <f t="shared" si="83"/>
        <v>39.281193334067659</v>
      </c>
      <c r="AC37" s="11">
        <f t="shared" si="84"/>
        <v>2.2588478374347902</v>
      </c>
      <c r="AD37" s="13">
        <f t="shared" si="85"/>
        <v>1085.5517854219936</v>
      </c>
      <c r="AE37" s="13">
        <f t="shared" si="86"/>
        <v>1003.7056451310001</v>
      </c>
      <c r="AF37" s="14">
        <f t="shared" si="87"/>
        <v>-99</v>
      </c>
      <c r="AG37" s="14">
        <f t="shared" si="88"/>
        <v>-99</v>
      </c>
      <c r="AH37" s="13">
        <f t="shared" si="89"/>
        <v>2267.2183259252506</v>
      </c>
    </row>
    <row r="38" spans="2:34" x14ac:dyDescent="0.2">
      <c r="B38" s="24">
        <v>22.343609812259675</v>
      </c>
      <c r="C38" s="25">
        <v>7.81</v>
      </c>
      <c r="D38" s="25">
        <v>21.48</v>
      </c>
      <c r="E38" s="15"/>
      <c r="F38" s="15"/>
      <c r="G38" s="27">
        <v>1</v>
      </c>
      <c r="H38" s="40">
        <f t="shared" si="63"/>
        <v>0.08</v>
      </c>
      <c r="I38" s="40">
        <f t="shared" si="64"/>
        <v>0.24</v>
      </c>
      <c r="J38" s="11">
        <f t="shared" si="65"/>
        <v>7.2224999999999993</v>
      </c>
      <c r="K38" s="11">
        <f t="shared" si="66"/>
        <v>21.240000000000002</v>
      </c>
      <c r="L38" s="11" t="str">
        <f t="shared" si="67"/>
        <v/>
      </c>
      <c r="M38" s="14">
        <f t="shared" si="68"/>
        <v>863.84125228500375</v>
      </c>
      <c r="N38" s="11">
        <f t="shared" si="69"/>
        <v>0.41361010671809195</v>
      </c>
      <c r="O38">
        <f t="shared" si="70"/>
        <v>124.98616973764885</v>
      </c>
      <c r="P38" s="9">
        <f t="shared" si="71"/>
        <v>2566.2294423719245</v>
      </c>
      <c r="Q38" s="13">
        <f t="shared" si="72"/>
        <v>1702.3881900869208</v>
      </c>
      <c r="R38" s="11">
        <f t="shared" si="73"/>
        <v>1.2287193170214239</v>
      </c>
      <c r="S38" s="11">
        <f t="shared" si="74"/>
        <v>0.81510921030333194</v>
      </c>
      <c r="T38" s="11">
        <f t="shared" si="75"/>
        <v>2.0587056362639342</v>
      </c>
      <c r="U38" s="13">
        <f t="shared" si="76"/>
        <v>8.3533467751493955</v>
      </c>
      <c r="V38" s="11">
        <f t="shared" si="77"/>
        <v>486.40725000000009</v>
      </c>
      <c r="W38" s="11">
        <f t="shared" si="78"/>
        <v>-99</v>
      </c>
      <c r="X38" s="11">
        <f t="shared" si="79"/>
        <v>-99</v>
      </c>
      <c r="Y38" s="11">
        <f t="shared" si="80"/>
        <v>-99</v>
      </c>
      <c r="Z38" s="11">
        <f t="shared" si="81"/>
        <v>-99</v>
      </c>
      <c r="AA38" s="11">
        <f t="shared" si="82"/>
        <v>-99</v>
      </c>
      <c r="AB38" s="13">
        <f t="shared" si="83"/>
        <v>39.674527174641867</v>
      </c>
      <c r="AC38" s="11">
        <f t="shared" si="84"/>
        <v>2.3326881824534853</v>
      </c>
      <c r="AD38" s="13">
        <f t="shared" si="85"/>
        <v>1134.6364439346983</v>
      </c>
      <c r="AE38" s="13">
        <f t="shared" si="86"/>
        <v>1015.8809979150002</v>
      </c>
      <c r="AF38" s="14">
        <f t="shared" si="87"/>
        <v>-99</v>
      </c>
      <c r="AG38" s="14">
        <f t="shared" si="88"/>
        <v>-99</v>
      </c>
      <c r="AH38" s="13">
        <f t="shared" si="89"/>
        <v>2369.7335986153748</v>
      </c>
    </row>
    <row r="39" spans="2:34" x14ac:dyDescent="0.2">
      <c r="B39" s="24">
        <v>23.360719624519348</v>
      </c>
      <c r="C39" s="25">
        <v>6.78</v>
      </c>
      <c r="D39" s="25">
        <v>19.05</v>
      </c>
      <c r="E39" s="15"/>
      <c r="F39" s="15"/>
      <c r="G39" s="27">
        <v>1</v>
      </c>
      <c r="H39" s="40">
        <f t="shared" si="63"/>
        <v>0.08</v>
      </c>
      <c r="I39" s="40">
        <f t="shared" si="64"/>
        <v>0.24</v>
      </c>
      <c r="J39" s="11">
        <f t="shared" si="65"/>
        <v>6.2625000000000002</v>
      </c>
      <c r="K39" s="11">
        <f t="shared" si="66"/>
        <v>18.810000000000002</v>
      </c>
      <c r="L39" s="11" t="str">
        <f t="shared" si="67"/>
        <v/>
      </c>
      <c r="M39" s="14">
        <f t="shared" si="68"/>
        <v>927.30890457000726</v>
      </c>
      <c r="N39" s="11">
        <f t="shared" si="69"/>
        <v>0.44399863281048352</v>
      </c>
      <c r="O39">
        <f t="shared" si="70"/>
        <v>123.32270228371293</v>
      </c>
      <c r="P39" s="9">
        <f t="shared" si="71"/>
        <v>2691.6621729390672</v>
      </c>
      <c r="Q39" s="13">
        <f t="shared" si="72"/>
        <v>1764.3532683690601</v>
      </c>
      <c r="R39" s="11">
        <f t="shared" si="73"/>
        <v>1.28877693170304</v>
      </c>
      <c r="S39" s="11">
        <f t="shared" si="74"/>
        <v>0.84477829889255651</v>
      </c>
      <c r="T39" s="11">
        <f t="shared" si="75"/>
        <v>2.1564831230865145</v>
      </c>
      <c r="U39" s="13">
        <f t="shared" si="76"/>
        <v>6.887607523556361</v>
      </c>
      <c r="V39" s="11">
        <f t="shared" si="77"/>
        <v>435.39825000000013</v>
      </c>
      <c r="W39" s="11">
        <f t="shared" si="78"/>
        <v>-99</v>
      </c>
      <c r="X39" s="11">
        <f t="shared" si="79"/>
        <v>-99</v>
      </c>
      <c r="Y39" s="11">
        <f t="shared" si="80"/>
        <v>-99</v>
      </c>
      <c r="Z39" s="11">
        <f t="shared" si="81"/>
        <v>-99</v>
      </c>
      <c r="AA39" s="11">
        <f t="shared" si="82"/>
        <v>-99</v>
      </c>
      <c r="AB39" s="13">
        <f t="shared" si="83"/>
        <v>38.760845398171128</v>
      </c>
      <c r="AC39" s="11">
        <f t="shared" si="84"/>
        <v>2.1556479768393344</v>
      </c>
      <c r="AD39" s="13">
        <f t="shared" si="85"/>
        <v>938.56535673188705</v>
      </c>
      <c r="AE39" s="13">
        <f t="shared" si="86"/>
        <v>909.34666105500025</v>
      </c>
      <c r="AF39" s="14">
        <f t="shared" si="87"/>
        <v>-99</v>
      </c>
      <c r="AG39" s="14">
        <f t="shared" si="88"/>
        <v>-99</v>
      </c>
      <c r="AH39" s="13">
        <f t="shared" si="89"/>
        <v>1960.2312901488153</v>
      </c>
    </row>
    <row r="40" spans="2:34" x14ac:dyDescent="0.2">
      <c r="B40" s="24">
        <v>24.377829436779024</v>
      </c>
      <c r="C40" s="25">
        <v>5.86</v>
      </c>
      <c r="D40" s="25">
        <v>17.510000000000002</v>
      </c>
      <c r="E40" s="15"/>
      <c r="F40" s="15"/>
      <c r="G40" s="27">
        <v>1</v>
      </c>
      <c r="H40" s="40">
        <f t="shared" si="63"/>
        <v>0.08</v>
      </c>
      <c r="I40" s="40">
        <f t="shared" si="64"/>
        <v>0.24</v>
      </c>
      <c r="J40" s="11">
        <f t="shared" si="65"/>
        <v>5.3735000000000008</v>
      </c>
      <c r="K40" s="11">
        <f t="shared" si="66"/>
        <v>17.270000000000003</v>
      </c>
      <c r="L40" s="11" t="str">
        <f t="shared" si="67"/>
        <v/>
      </c>
      <c r="M40" s="14">
        <f t="shared" si="68"/>
        <v>990.77655685501111</v>
      </c>
      <c r="N40" s="11">
        <f t="shared" si="69"/>
        <v>0.47438715890287525</v>
      </c>
      <c r="O40">
        <f t="shared" si="70"/>
        <v>121.94147610801942</v>
      </c>
      <c r="P40" s="9">
        <f t="shared" si="71"/>
        <v>2815.6900448099627</v>
      </c>
      <c r="Q40" s="13">
        <f t="shared" si="72"/>
        <v>1824.9134879549515</v>
      </c>
      <c r="R40" s="11">
        <f t="shared" si="73"/>
        <v>1.3481618953000483</v>
      </c>
      <c r="S40" s="11">
        <f t="shared" si="74"/>
        <v>0.87377473639717296</v>
      </c>
      <c r="T40" s="11">
        <f t="shared" si="75"/>
        <v>2.4282967928813526</v>
      </c>
      <c r="U40" s="13">
        <f t="shared" si="76"/>
        <v>5.6068373655406782</v>
      </c>
      <c r="V40" s="11">
        <f t="shared" si="77"/>
        <v>412.80855000000014</v>
      </c>
      <c r="W40" s="11">
        <f t="shared" si="78"/>
        <v>-99</v>
      </c>
      <c r="X40" s="11">
        <f t="shared" si="79"/>
        <v>-99</v>
      </c>
      <c r="Y40" s="11">
        <f t="shared" si="80"/>
        <v>-99</v>
      </c>
      <c r="Z40" s="11">
        <f t="shared" si="81"/>
        <v>-99</v>
      </c>
      <c r="AA40" s="11">
        <f t="shared" si="82"/>
        <v>-99</v>
      </c>
      <c r="AB40" s="13">
        <f t="shared" si="83"/>
        <v>37.754067178231409</v>
      </c>
      <c r="AC40" s="11">
        <f t="shared" si="84"/>
        <v>1.9758871055633629</v>
      </c>
      <c r="AD40" s="13">
        <f t="shared" si="85"/>
        <v>815.66309101130901</v>
      </c>
      <c r="AE40" s="13">
        <f t="shared" si="86"/>
        <v>862.16716901700022</v>
      </c>
      <c r="AF40" s="14">
        <f t="shared" si="87"/>
        <v>-99</v>
      </c>
      <c r="AG40" s="14">
        <f t="shared" si="88"/>
        <v>-99</v>
      </c>
      <c r="AH40" s="13">
        <f t="shared" si="89"/>
        <v>1703.5449921007591</v>
      </c>
    </row>
    <row r="41" spans="2:34" x14ac:dyDescent="0.2">
      <c r="B41" s="24">
        <v>25.394939249038696</v>
      </c>
      <c r="C41" s="25">
        <v>4.59</v>
      </c>
      <c r="D41" s="25">
        <v>13.69</v>
      </c>
      <c r="E41" s="15"/>
      <c r="F41" s="15"/>
      <c r="G41" s="27">
        <v>1</v>
      </c>
      <c r="H41" s="40">
        <f t="shared" si="63"/>
        <v>0.08</v>
      </c>
      <c r="I41" s="40">
        <f t="shared" si="64"/>
        <v>0.24</v>
      </c>
      <c r="J41" s="11">
        <f t="shared" si="65"/>
        <v>4.2309999999999999</v>
      </c>
      <c r="K41" s="11">
        <f t="shared" si="66"/>
        <v>13.45</v>
      </c>
      <c r="L41" s="11" t="str">
        <f t="shared" si="67"/>
        <v/>
      </c>
      <c r="M41" s="14">
        <f t="shared" si="68"/>
        <v>1054.2442091400146</v>
      </c>
      <c r="N41" s="11">
        <f t="shared" si="69"/>
        <v>0.50477568499526682</v>
      </c>
      <c r="O41">
        <f t="shared" si="70"/>
        <v>118.76056520348712</v>
      </c>
      <c r="P41" s="9">
        <f t="shared" si="71"/>
        <v>2936.4825809879339</v>
      </c>
      <c r="Q41" s="13">
        <f t="shared" si="72"/>
        <v>1882.2383718479193</v>
      </c>
      <c r="R41" s="11">
        <f t="shared" si="73"/>
        <v>1.4059977692493004</v>
      </c>
      <c r="S41" s="11">
        <f t="shared" si="74"/>
        <v>0.90122208425403361</v>
      </c>
      <c r="T41" s="11">
        <f t="shared" si="75"/>
        <v>2.474086158172764</v>
      </c>
      <c r="U41" s="13">
        <f t="shared" si="76"/>
        <v>4.1346349363919899</v>
      </c>
      <c r="V41" s="11">
        <f t="shared" si="77"/>
        <v>319.89929999999998</v>
      </c>
      <c r="W41" s="11">
        <f t="shared" si="78"/>
        <v>-99</v>
      </c>
      <c r="X41" s="11">
        <f t="shared" si="79"/>
        <v>-99</v>
      </c>
      <c r="Y41" s="11">
        <f t="shared" si="80"/>
        <v>-99</v>
      </c>
      <c r="Z41" s="11">
        <f t="shared" si="81"/>
        <v>-99</v>
      </c>
      <c r="AA41" s="11">
        <f t="shared" si="82"/>
        <v>-99</v>
      </c>
      <c r="AB41" s="13">
        <f t="shared" si="83"/>
        <v>36.201993634050325</v>
      </c>
      <c r="AC41" s="11">
        <f t="shared" si="84"/>
        <v>1.7026161897083409</v>
      </c>
      <c r="AD41" s="13">
        <f t="shared" si="85"/>
        <v>544.66572725636547</v>
      </c>
      <c r="AE41" s="13">
        <f t="shared" si="86"/>
        <v>668.12248402199998</v>
      </c>
      <c r="AF41" s="14">
        <f t="shared" si="87"/>
        <v>-99</v>
      </c>
      <c r="AG41" s="14">
        <f t="shared" si="88"/>
        <v>-99</v>
      </c>
      <c r="AH41" s="13">
        <f t="shared" si="89"/>
        <v>1137.5561580040096</v>
      </c>
    </row>
    <row r="42" spans="2:34" x14ac:dyDescent="0.2">
      <c r="B42" s="24">
        <v>26.412050625801086</v>
      </c>
      <c r="C42" s="25">
        <v>3.28</v>
      </c>
      <c r="D42" s="25">
        <v>10.77</v>
      </c>
      <c r="E42" s="15"/>
      <c r="F42" s="15"/>
      <c r="G42" s="27">
        <v>1</v>
      </c>
      <c r="H42" s="40">
        <f t="shared" si="63"/>
        <v>0.08</v>
      </c>
      <c r="I42" s="40">
        <f t="shared" si="64"/>
        <v>0.24</v>
      </c>
      <c r="J42" s="11">
        <f t="shared" si="65"/>
        <v>3.0015000000000001</v>
      </c>
      <c r="K42" s="11">
        <f t="shared" si="66"/>
        <v>10.53</v>
      </c>
      <c r="L42" s="11" t="str">
        <f t="shared" si="67"/>
        <v/>
      </c>
      <c r="M42" s="14">
        <f t="shared" si="68"/>
        <v>1117.7119590499879</v>
      </c>
      <c r="N42" s="11">
        <f t="shared" si="69"/>
        <v>0.53516425783082333</v>
      </c>
      <c r="O42">
        <f t="shared" si="70"/>
        <v>115.16291464944329</v>
      </c>
      <c r="P42" s="9">
        <f t="shared" si="71"/>
        <v>3053.6160916589988</v>
      </c>
      <c r="Q42" s="13">
        <f t="shared" si="72"/>
        <v>1935.904132609011</v>
      </c>
      <c r="R42" s="11">
        <f t="shared" si="73"/>
        <v>1.4620816894380759</v>
      </c>
      <c r="S42" s="11">
        <f t="shared" si="74"/>
        <v>0.92691743160725248</v>
      </c>
      <c r="T42" s="11">
        <f t="shared" si="75"/>
        <v>3.0525041142121951</v>
      </c>
      <c r="U42" s="13">
        <f t="shared" si="76"/>
        <v>2.6607933544766875</v>
      </c>
      <c r="V42" s="11">
        <f t="shared" si="77"/>
        <v>261.23894999999999</v>
      </c>
      <c r="W42" s="11">
        <f t="shared" si="78"/>
        <v>-99</v>
      </c>
      <c r="X42" s="11">
        <f t="shared" si="79"/>
        <v>-99</v>
      </c>
      <c r="Y42" s="11">
        <f t="shared" si="80"/>
        <v>-99</v>
      </c>
      <c r="Z42" s="11">
        <f t="shared" si="81"/>
        <v>-99</v>
      </c>
      <c r="AA42" s="11">
        <f t="shared" si="82"/>
        <v>-99</v>
      </c>
      <c r="AB42" s="13">
        <f t="shared" si="83"/>
        <v>33.825830351043066</v>
      </c>
      <c r="AC42" s="11">
        <f t="shared" si="84"/>
        <v>1.3500222943900131</v>
      </c>
      <c r="AD42" s="13">
        <f t="shared" si="85"/>
        <v>352.67840666303789</v>
      </c>
      <c r="AE42" s="13">
        <f t="shared" si="86"/>
        <v>545.60799663299997</v>
      </c>
      <c r="AF42" s="14">
        <f t="shared" si="87"/>
        <v>-99</v>
      </c>
      <c r="AG42" s="14">
        <f t="shared" si="88"/>
        <v>-99</v>
      </c>
      <c r="AH42" s="13">
        <f t="shared" si="89"/>
        <v>736.58295945202121</v>
      </c>
    </row>
    <row r="43" spans="2:34" x14ac:dyDescent="0.2">
      <c r="B43" s="24">
        <v>27.429158873558045</v>
      </c>
      <c r="C43" s="25">
        <v>2.67</v>
      </c>
      <c r="D43" s="25">
        <v>8.15</v>
      </c>
      <c r="E43" s="15"/>
      <c r="F43" s="15"/>
      <c r="G43" s="27">
        <v>1</v>
      </c>
      <c r="H43" s="40">
        <f t="shared" si="63"/>
        <v>0.08</v>
      </c>
      <c r="I43" s="40">
        <f t="shared" si="64"/>
        <v>0.24</v>
      </c>
      <c r="J43" s="11">
        <f t="shared" si="65"/>
        <v>2.492</v>
      </c>
      <c r="K43" s="11">
        <f t="shared" si="66"/>
        <v>7.91</v>
      </c>
      <c r="L43" s="11" t="str">
        <f t="shared" si="67"/>
        <v/>
      </c>
      <c r="M43" s="14">
        <f t="shared" si="68"/>
        <v>1181.1795137100219</v>
      </c>
      <c r="N43" s="11">
        <f t="shared" si="69"/>
        <v>0.56555273718005017</v>
      </c>
      <c r="O43">
        <f t="shared" si="70"/>
        <v>111.89338737776623</v>
      </c>
      <c r="P43" s="9">
        <f t="shared" si="71"/>
        <v>3167.423778830389</v>
      </c>
      <c r="Q43" s="13">
        <f t="shared" si="72"/>
        <v>1986.2442651203671</v>
      </c>
      <c r="R43" s="11">
        <f t="shared" si="73"/>
        <v>1.5165731941118623</v>
      </c>
      <c r="S43" s="11">
        <f t="shared" si="74"/>
        <v>0.95102045693181225</v>
      </c>
      <c r="T43" s="11">
        <f t="shared" si="75"/>
        <v>2.8124309990552692</v>
      </c>
      <c r="U43" s="13">
        <f t="shared" si="76"/>
        <v>2.0256633269856943</v>
      </c>
      <c r="V43" s="11">
        <f t="shared" si="77"/>
        <v>188.00460000000001</v>
      </c>
      <c r="W43" s="11">
        <f t="shared" si="78"/>
        <v>-99</v>
      </c>
      <c r="X43" s="11">
        <f t="shared" si="79"/>
        <v>-99</v>
      </c>
      <c r="Y43" s="11">
        <f t="shared" si="80"/>
        <v>-99</v>
      </c>
      <c r="Z43" s="11">
        <f t="shared" si="81"/>
        <v>-99</v>
      </c>
      <c r="AA43" s="11">
        <f t="shared" si="82"/>
        <v>-99</v>
      </c>
      <c r="AB43" s="13">
        <f t="shared" si="83"/>
        <v>32.278516752429681</v>
      </c>
      <c r="AC43" s="11">
        <f t="shared" si="84"/>
        <v>1.0936245584451036</v>
      </c>
      <c r="AD43" s="13">
        <f t="shared" si="85"/>
        <v>205.60644766064834</v>
      </c>
      <c r="AE43" s="13">
        <f t="shared" si="86"/>
        <v>392.655127284</v>
      </c>
      <c r="AF43" s="14">
        <f t="shared" si="87"/>
        <v>-99</v>
      </c>
      <c r="AG43" s="14">
        <f t="shared" si="88"/>
        <v>-99</v>
      </c>
      <c r="AH43" s="13">
        <f t="shared" si="89"/>
        <v>429.41729019717047</v>
      </c>
    </row>
    <row r="44" spans="2:34" x14ac:dyDescent="0.2">
      <c r="B44" s="24">
        <v>28.446270250320435</v>
      </c>
      <c r="C44" s="25">
        <v>2.79</v>
      </c>
      <c r="D44" s="25">
        <v>7.95</v>
      </c>
      <c r="E44" s="15"/>
      <c r="F44" s="15"/>
      <c r="G44" s="27">
        <v>1</v>
      </c>
      <c r="H44" s="40">
        <f t="shared" si="63"/>
        <v>0.08</v>
      </c>
      <c r="I44" s="40">
        <f t="shared" si="64"/>
        <v>0.24</v>
      </c>
      <c r="J44" s="11">
        <f t="shared" si="65"/>
        <v>2.6280000000000001</v>
      </c>
      <c r="K44" s="11">
        <f t="shared" si="66"/>
        <v>7.71</v>
      </c>
      <c r="L44" s="11" t="str">
        <f t="shared" si="67"/>
        <v/>
      </c>
      <c r="M44" s="14">
        <f t="shared" si="68"/>
        <v>1244.6472636199951</v>
      </c>
      <c r="N44" s="11">
        <f t="shared" si="69"/>
        <v>0.59594131001560668</v>
      </c>
      <c r="O44">
        <f t="shared" si="70"/>
        <v>111.83382025231568</v>
      </c>
      <c r="P44" s="9">
        <f t="shared" si="71"/>
        <v>3281.1712297158192</v>
      </c>
      <c r="Q44" s="13">
        <f t="shared" si="72"/>
        <v>2036.5239660958241</v>
      </c>
      <c r="R44" s="11">
        <f t="shared" si="73"/>
        <v>1.5710358574486576</v>
      </c>
      <c r="S44" s="11">
        <f t="shared" si="74"/>
        <v>0.97509454743305091</v>
      </c>
      <c r="T44" s="11">
        <f t="shared" si="75"/>
        <v>2.5009120184609581</v>
      </c>
      <c r="U44" s="13">
        <f t="shared" si="76"/>
        <v>2.0839606736944782</v>
      </c>
      <c r="V44" s="11">
        <f t="shared" si="77"/>
        <v>176.34540000000001</v>
      </c>
      <c r="W44" s="11">
        <f t="shared" si="78"/>
        <v>-99</v>
      </c>
      <c r="X44" s="11">
        <f t="shared" si="79"/>
        <v>-99</v>
      </c>
      <c r="Y44" s="11">
        <f t="shared" si="80"/>
        <v>-99</v>
      </c>
      <c r="Z44" s="11">
        <f t="shared" si="81"/>
        <v>-99</v>
      </c>
      <c r="AA44" s="11">
        <f t="shared" si="82"/>
        <v>-99</v>
      </c>
      <c r="AB44" s="13">
        <f t="shared" si="83"/>
        <v>32.442236876304875</v>
      </c>
      <c r="AC44" s="11">
        <f t="shared" si="84"/>
        <v>1.0867889300525027</v>
      </c>
      <c r="AD44" s="13">
        <f t="shared" si="85"/>
        <v>191.65022858568062</v>
      </c>
      <c r="AE44" s="13">
        <f t="shared" si="86"/>
        <v>368.30442171600004</v>
      </c>
      <c r="AF44" s="14">
        <f t="shared" si="87"/>
        <v>-99</v>
      </c>
      <c r="AG44" s="14">
        <f t="shared" si="88"/>
        <v>-99</v>
      </c>
      <c r="AH44" s="13">
        <f t="shared" si="89"/>
        <v>400.26916841033739</v>
      </c>
    </row>
    <row r="45" spans="2:34" x14ac:dyDescent="0.2">
      <c r="B45" s="24">
        <v>29.463378498077393</v>
      </c>
      <c r="C45" s="25">
        <v>2.75</v>
      </c>
      <c r="D45" s="25">
        <v>6.18</v>
      </c>
      <c r="E45" s="15"/>
      <c r="F45" s="15"/>
      <c r="G45" s="27">
        <v>1</v>
      </c>
      <c r="H45" s="40">
        <f t="shared" si="63"/>
        <v>0.08</v>
      </c>
      <c r="I45" s="40">
        <f t="shared" si="64"/>
        <v>0.24</v>
      </c>
      <c r="J45" s="11">
        <f t="shared" si="65"/>
        <v>2.6745000000000001</v>
      </c>
      <c r="K45" s="11">
        <f t="shared" si="66"/>
        <v>5.9399999999999995</v>
      </c>
      <c r="L45" s="11" t="str">
        <f t="shared" si="67"/>
        <v/>
      </c>
      <c r="M45" s="14">
        <f t="shared" si="68"/>
        <v>1308.1148182800293</v>
      </c>
      <c r="N45" s="11">
        <f t="shared" si="69"/>
        <v>0.62632978936483352</v>
      </c>
      <c r="O45">
        <f t="shared" si="70"/>
        <v>109.43100858352871</v>
      </c>
      <c r="P45" s="9">
        <f t="shared" si="71"/>
        <v>3392.4744111064888</v>
      </c>
      <c r="Q45" s="13">
        <f t="shared" si="72"/>
        <v>2084.3595928264594</v>
      </c>
      <c r="R45" s="11">
        <f t="shared" si="73"/>
        <v>1.6243281963029144</v>
      </c>
      <c r="S45" s="11">
        <f t="shared" si="74"/>
        <v>0.99799840693808095</v>
      </c>
      <c r="T45" s="11">
        <f t="shared" si="75"/>
        <v>1.5943499143986288</v>
      </c>
      <c r="U45" s="13">
        <f t="shared" si="76"/>
        <v>2.0522780361133797</v>
      </c>
      <c r="V45" s="11">
        <f t="shared" si="77"/>
        <v>113.31284999999998</v>
      </c>
      <c r="W45" s="11">
        <f t="shared" si="78"/>
        <v>-99</v>
      </c>
      <c r="X45" s="11">
        <f t="shared" si="79"/>
        <v>-99</v>
      </c>
      <c r="Y45" s="11">
        <f t="shared" si="80"/>
        <v>-99</v>
      </c>
      <c r="Z45" s="11">
        <f t="shared" si="81"/>
        <v>-99</v>
      </c>
      <c r="AA45" s="11">
        <f t="shared" si="82"/>
        <v>-99</v>
      </c>
      <c r="AB45" s="13">
        <f t="shared" si="83"/>
        <v>-99</v>
      </c>
      <c r="AC45" s="11">
        <f t="shared" si="84"/>
        <v>0.97945910729825247</v>
      </c>
      <c r="AD45" s="13">
        <f t="shared" si="85"/>
        <v>110.98530290642077</v>
      </c>
      <c r="AE45" s="13">
        <f t="shared" si="86"/>
        <v>236.65841973899995</v>
      </c>
      <c r="AF45" s="14">
        <f t="shared" si="87"/>
        <v>-99</v>
      </c>
      <c r="AG45" s="14">
        <f t="shared" si="88"/>
        <v>-99</v>
      </c>
      <c r="AH45" s="13">
        <f t="shared" si="89"/>
        <v>231.79724453217602</v>
      </c>
    </row>
    <row r="46" spans="2:34" x14ac:dyDescent="0.2">
      <c r="B46" s="24"/>
      <c r="C46" s="25"/>
      <c r="D46" s="25"/>
      <c r="E46" s="15"/>
      <c r="F46" s="15"/>
      <c r="G46" s="27"/>
      <c r="H46" s="40"/>
      <c r="I46" s="40"/>
      <c r="J46" s="11"/>
      <c r="K46" s="11"/>
      <c r="L46" s="11"/>
      <c r="M46" s="14"/>
      <c r="N46" s="11"/>
      <c r="P46" s="9"/>
      <c r="Q46" s="13"/>
      <c r="R46" s="11"/>
      <c r="S46" s="11"/>
      <c r="T46" s="11"/>
      <c r="U46" s="13"/>
      <c r="V46" s="11"/>
      <c r="W46" s="11"/>
      <c r="X46" s="11"/>
      <c r="Y46" s="11"/>
      <c r="Z46" s="11"/>
      <c r="AA46" s="11"/>
      <c r="AB46" s="13"/>
      <c r="AC46" s="11"/>
      <c r="AD46" s="13"/>
      <c r="AE46" s="13"/>
      <c r="AF46" s="14"/>
      <c r="AG46" s="14"/>
      <c r="AH46" s="13"/>
    </row>
    <row r="47" spans="2:34" x14ac:dyDescent="0.2">
      <c r="B47" s="24"/>
      <c r="C47" s="25"/>
      <c r="D47" s="25"/>
      <c r="E47" s="15"/>
      <c r="F47" s="15"/>
      <c r="G47" s="27"/>
      <c r="H47" s="40"/>
      <c r="I47" s="40"/>
      <c r="J47" s="11"/>
      <c r="K47" s="11"/>
      <c r="L47" s="11"/>
      <c r="M47" s="14"/>
      <c r="N47" s="11"/>
      <c r="P47" s="9"/>
      <c r="Q47" s="13"/>
      <c r="R47" s="11"/>
      <c r="S47" s="11"/>
      <c r="T47" s="11"/>
      <c r="U47" s="13"/>
      <c r="V47" s="11"/>
      <c r="W47" s="11"/>
      <c r="X47" s="11"/>
      <c r="Y47" s="11"/>
      <c r="Z47" s="11"/>
      <c r="AA47" s="11"/>
      <c r="AB47" s="13"/>
      <c r="AC47" s="11"/>
      <c r="AD47" s="13"/>
      <c r="AE47" s="13"/>
      <c r="AF47" s="14"/>
      <c r="AG47" s="14"/>
      <c r="AH47" s="13"/>
    </row>
    <row r="48" spans="2:34" x14ac:dyDescent="0.2">
      <c r="B48" s="24"/>
      <c r="C48" s="25"/>
      <c r="D48" s="25"/>
      <c r="E48" s="15"/>
      <c r="F48" s="15"/>
      <c r="G48" s="27"/>
      <c r="H48" s="40"/>
      <c r="I48" s="40"/>
      <c r="J48" s="11"/>
      <c r="K48" s="11"/>
      <c r="L48" s="11"/>
      <c r="M48" s="14"/>
      <c r="N48" s="11"/>
      <c r="P48" s="9"/>
      <c r="Q48" s="13"/>
      <c r="R48" s="11"/>
      <c r="S48" s="11"/>
      <c r="T48" s="11"/>
      <c r="U48" s="13"/>
      <c r="V48" s="11"/>
      <c r="W48" s="11"/>
      <c r="X48" s="11"/>
      <c r="Y48" s="11"/>
      <c r="Z48" s="11"/>
      <c r="AA48" s="11"/>
      <c r="AB48" s="13"/>
      <c r="AC48" s="11"/>
      <c r="AD48" s="13"/>
      <c r="AE48" s="13"/>
      <c r="AF48" s="14"/>
      <c r="AG48" s="14"/>
      <c r="AH48" s="13"/>
    </row>
    <row r="49" spans="2:34" x14ac:dyDescent="0.2">
      <c r="B49" s="24"/>
      <c r="C49" s="25"/>
      <c r="D49" s="25"/>
      <c r="E49" s="15"/>
      <c r="F49" s="15"/>
      <c r="G49" s="27"/>
      <c r="H49" s="40"/>
      <c r="I49" s="40"/>
      <c r="J49" s="11"/>
      <c r="K49" s="11"/>
      <c r="L49" s="11"/>
      <c r="M49" s="14"/>
      <c r="N49" s="11"/>
      <c r="P49" s="9"/>
      <c r="Q49" s="13"/>
      <c r="R49" s="11"/>
      <c r="S49" s="11"/>
      <c r="T49" s="11"/>
      <c r="U49" s="13"/>
      <c r="V49" s="11"/>
      <c r="W49" s="11"/>
      <c r="X49" s="11"/>
      <c r="Y49" s="11"/>
      <c r="Z49" s="11"/>
      <c r="AA49" s="11"/>
      <c r="AB49" s="13"/>
      <c r="AC49" s="11"/>
      <c r="AD49" s="13"/>
      <c r="AE49" s="13"/>
      <c r="AF49" s="14"/>
      <c r="AG49" s="14"/>
      <c r="AH49" s="13"/>
    </row>
    <row r="50" spans="2:34" x14ac:dyDescent="0.2">
      <c r="B50" s="24"/>
      <c r="C50" s="10"/>
      <c r="D50" s="10"/>
      <c r="E50" s="15"/>
      <c r="F50" s="15"/>
      <c r="G50" s="27"/>
      <c r="H50" s="40"/>
      <c r="I50" s="40"/>
      <c r="J50" s="11"/>
      <c r="K50" s="11"/>
      <c r="L50" s="11"/>
      <c r="M50" s="14"/>
      <c r="N50" s="11"/>
      <c r="P50" s="9"/>
      <c r="Q50" s="13"/>
      <c r="R50" s="11"/>
      <c r="S50" s="11"/>
      <c r="T50" s="11"/>
      <c r="U50" s="13"/>
      <c r="V50" s="11"/>
      <c r="W50" s="11"/>
      <c r="X50" s="11"/>
      <c r="Y50" s="11"/>
      <c r="Z50" s="11"/>
      <c r="AA50" s="11"/>
      <c r="AB50" s="13"/>
      <c r="AC50" s="11"/>
      <c r="AD50" s="13"/>
      <c r="AE50" s="13"/>
      <c r="AF50" s="14"/>
      <c r="AG50" s="14"/>
      <c r="AH50" s="13"/>
    </row>
    <row r="51" spans="2:34" x14ac:dyDescent="0.2">
      <c r="B51" s="24"/>
      <c r="C51" s="10"/>
      <c r="D51" s="10"/>
      <c r="E51" s="15"/>
      <c r="F51" s="15"/>
      <c r="G51" s="27"/>
      <c r="H51" s="40"/>
      <c r="I51" s="40"/>
      <c r="J51" s="11"/>
      <c r="K51" s="11"/>
      <c r="L51" s="11"/>
      <c r="M51" s="14"/>
      <c r="N51" s="11"/>
      <c r="P51" s="9"/>
      <c r="Q51" s="13"/>
      <c r="R51" s="11"/>
      <c r="S51" s="11"/>
      <c r="T51" s="11"/>
      <c r="U51" s="13"/>
      <c r="V51" s="11"/>
      <c r="W51" s="11"/>
      <c r="X51" s="11"/>
      <c r="Y51" s="11"/>
      <c r="Z51" s="11"/>
      <c r="AA51" s="11"/>
      <c r="AB51" s="13"/>
      <c r="AC51" s="11"/>
      <c r="AD51" s="13"/>
      <c r="AE51" s="13"/>
      <c r="AF51" s="14"/>
      <c r="AG51" s="14"/>
      <c r="AH51" s="13"/>
    </row>
    <row r="52" spans="2:34" x14ac:dyDescent="0.2">
      <c r="B52" s="24"/>
      <c r="C52" s="10"/>
      <c r="D52" s="10"/>
      <c r="E52" s="15"/>
      <c r="F52" s="15"/>
      <c r="G52" s="27"/>
      <c r="H52" s="40"/>
      <c r="I52" s="40"/>
      <c r="J52" s="11"/>
      <c r="K52" s="11"/>
      <c r="L52" s="11"/>
      <c r="M52" s="14"/>
      <c r="N52" s="11"/>
      <c r="P52" s="9"/>
      <c r="Q52" s="13"/>
      <c r="R52" s="11"/>
      <c r="S52" s="11"/>
      <c r="T52" s="11"/>
      <c r="U52" s="13"/>
      <c r="V52" s="11"/>
      <c r="W52" s="11"/>
      <c r="X52" s="11"/>
      <c r="Y52" s="11"/>
      <c r="Z52" s="11"/>
      <c r="AA52" s="11"/>
      <c r="AB52" s="13"/>
      <c r="AC52" s="11"/>
      <c r="AD52" s="13"/>
      <c r="AE52" s="13"/>
      <c r="AF52" s="14"/>
      <c r="AG52" s="14"/>
      <c r="AH52" s="13"/>
    </row>
    <row r="53" spans="2:34" x14ac:dyDescent="0.2">
      <c r="B53" s="24"/>
      <c r="C53" s="10"/>
      <c r="D53" s="10"/>
      <c r="E53" s="15"/>
      <c r="F53" s="15"/>
      <c r="G53" s="27"/>
      <c r="H53" s="40"/>
      <c r="I53" s="40"/>
      <c r="J53" s="11"/>
      <c r="K53" s="11"/>
      <c r="L53" s="11"/>
      <c r="M53" s="14"/>
      <c r="N53" s="11"/>
      <c r="P53" s="9"/>
      <c r="Q53" s="13"/>
      <c r="R53" s="11"/>
      <c r="S53" s="11"/>
      <c r="T53" s="11"/>
      <c r="U53" s="13"/>
      <c r="V53" s="11"/>
      <c r="W53" s="11"/>
      <c r="X53" s="11"/>
      <c r="Y53" s="11"/>
      <c r="Z53" s="11"/>
      <c r="AA53" s="11"/>
      <c r="AB53" s="13"/>
      <c r="AC53" s="11"/>
      <c r="AD53" s="13"/>
      <c r="AE53" s="13"/>
      <c r="AF53" s="14"/>
      <c r="AG53" s="14"/>
      <c r="AH53" s="13"/>
    </row>
    <row r="54" spans="2:34" x14ac:dyDescent="0.2">
      <c r="B54" s="24"/>
      <c r="C54" s="10"/>
      <c r="D54" s="10"/>
      <c r="E54" s="15"/>
      <c r="F54" s="15"/>
      <c r="G54" s="27"/>
      <c r="H54" s="40"/>
      <c r="I54" s="40"/>
      <c r="J54" s="11"/>
      <c r="K54" s="11"/>
      <c r="L54" s="11"/>
      <c r="M54" s="14"/>
      <c r="N54" s="11"/>
      <c r="P54" s="9"/>
      <c r="Q54" s="13"/>
      <c r="R54" s="11"/>
      <c r="S54" s="11"/>
      <c r="T54" s="11"/>
      <c r="U54" s="13"/>
      <c r="V54" s="11"/>
      <c r="W54" s="11"/>
      <c r="X54" s="11"/>
      <c r="Y54" s="11"/>
      <c r="Z54" s="11"/>
      <c r="AA54" s="11"/>
      <c r="AB54" s="13"/>
      <c r="AC54" s="11"/>
      <c r="AD54" s="13"/>
      <c r="AE54" s="13"/>
      <c r="AF54" s="14"/>
      <c r="AG54" s="14"/>
      <c r="AH54" s="13"/>
    </row>
    <row r="55" spans="2:34" x14ac:dyDescent="0.2">
      <c r="B55" s="24"/>
      <c r="C55" s="10"/>
      <c r="D55" s="10"/>
      <c r="E55" s="15"/>
      <c r="F55" s="15"/>
      <c r="G55" s="27"/>
      <c r="H55" s="40"/>
      <c r="I55" s="40"/>
      <c r="J55" s="11"/>
      <c r="K55" s="11"/>
      <c r="L55" s="11"/>
      <c r="M55" s="14"/>
      <c r="N55" s="11"/>
      <c r="P55" s="9"/>
      <c r="Q55" s="13"/>
      <c r="R55" s="11"/>
      <c r="S55" s="11"/>
      <c r="T55" s="11"/>
      <c r="U55" s="13"/>
      <c r="V55" s="11"/>
      <c r="W55" s="11"/>
      <c r="X55" s="11"/>
      <c r="Y55" s="11"/>
      <c r="Z55" s="11"/>
      <c r="AA55" s="11"/>
      <c r="AB55" s="13"/>
      <c r="AC55" s="11"/>
      <c r="AD55" s="13"/>
      <c r="AE55" s="13"/>
      <c r="AF55" s="14"/>
      <c r="AG55" s="14"/>
      <c r="AH55" s="13"/>
    </row>
    <row r="56" spans="2:34" x14ac:dyDescent="0.2">
      <c r="B56" s="24"/>
      <c r="C56" s="10"/>
      <c r="D56" s="10"/>
      <c r="E56" s="15"/>
      <c r="F56" s="15"/>
      <c r="G56" s="27"/>
      <c r="H56" s="40"/>
      <c r="I56" s="40"/>
      <c r="J56" s="11"/>
      <c r="K56" s="11"/>
      <c r="L56" s="11"/>
      <c r="M56" s="14"/>
      <c r="N56" s="11"/>
      <c r="P56" s="9"/>
      <c r="Q56" s="13"/>
      <c r="R56" s="11"/>
      <c r="S56" s="11"/>
      <c r="T56" s="11"/>
      <c r="U56" s="13"/>
      <c r="V56" s="11"/>
      <c r="W56" s="11"/>
      <c r="X56" s="11"/>
      <c r="Y56" s="11"/>
      <c r="Z56" s="11"/>
      <c r="AA56" s="11"/>
      <c r="AB56" s="13"/>
      <c r="AC56" s="11"/>
      <c r="AD56" s="13"/>
      <c r="AE56" s="13"/>
      <c r="AF56" s="14"/>
      <c r="AG56" s="14"/>
      <c r="AH56" s="13"/>
    </row>
    <row r="57" spans="2:34" x14ac:dyDescent="0.2">
      <c r="B57" s="24"/>
      <c r="C57" s="10"/>
      <c r="D57" s="10"/>
      <c r="E57" s="15"/>
      <c r="F57" s="15"/>
      <c r="G57" s="27"/>
      <c r="H57" s="40"/>
      <c r="I57" s="40"/>
      <c r="J57" s="11"/>
      <c r="K57" s="11"/>
      <c r="L57" s="11"/>
      <c r="M57" s="14"/>
      <c r="N57" s="11"/>
      <c r="P57" s="9"/>
      <c r="Q57" s="13"/>
      <c r="R57" s="11"/>
      <c r="S57" s="11"/>
      <c r="T57" s="11"/>
      <c r="U57" s="13"/>
      <c r="V57" s="11"/>
      <c r="W57" s="11"/>
      <c r="X57" s="11"/>
      <c r="Y57" s="11"/>
      <c r="Z57" s="11"/>
      <c r="AA57" s="11"/>
      <c r="AB57" s="13"/>
      <c r="AC57" s="11"/>
      <c r="AD57" s="13"/>
      <c r="AE57" s="13"/>
      <c r="AF57" s="14"/>
      <c r="AG57" s="14"/>
      <c r="AH57" s="13"/>
    </row>
    <row r="58" spans="2:34" x14ac:dyDescent="0.2">
      <c r="B58" s="24"/>
      <c r="C58" s="10"/>
      <c r="D58" s="10"/>
      <c r="E58" s="15"/>
      <c r="F58" s="15"/>
      <c r="G58" s="27"/>
      <c r="H58" s="40"/>
      <c r="I58" s="40"/>
      <c r="J58" s="11"/>
      <c r="K58" s="11"/>
      <c r="L58" s="11"/>
      <c r="M58" s="14"/>
      <c r="N58" s="11"/>
      <c r="P58" s="9"/>
      <c r="Q58" s="13"/>
      <c r="R58" s="11"/>
      <c r="S58" s="11"/>
      <c r="T58" s="11"/>
      <c r="U58" s="13"/>
      <c r="V58" s="11"/>
      <c r="W58" s="11"/>
      <c r="X58" s="11"/>
      <c r="Y58" s="11"/>
      <c r="Z58" s="11"/>
      <c r="AA58" s="11"/>
      <c r="AB58" s="13"/>
      <c r="AC58" s="11"/>
      <c r="AD58" s="13"/>
      <c r="AE58" s="13"/>
      <c r="AF58" s="14"/>
      <c r="AG58" s="14"/>
      <c r="AH58" s="13"/>
    </row>
    <row r="59" spans="2:34" x14ac:dyDescent="0.2">
      <c r="B59" s="24"/>
      <c r="C59" s="10"/>
      <c r="D59" s="10"/>
      <c r="E59" s="15"/>
      <c r="F59" s="15"/>
      <c r="G59" s="27"/>
      <c r="H59" s="40"/>
      <c r="I59" s="40"/>
      <c r="J59" s="11"/>
      <c r="K59" s="11"/>
      <c r="L59" s="11"/>
      <c r="M59" s="14"/>
      <c r="N59" s="11"/>
      <c r="P59" s="9"/>
      <c r="Q59" s="13"/>
      <c r="R59" s="11"/>
      <c r="S59" s="11"/>
      <c r="T59" s="11"/>
      <c r="U59" s="13"/>
      <c r="V59" s="11"/>
      <c r="W59" s="11"/>
      <c r="X59" s="11"/>
      <c r="Y59" s="11"/>
      <c r="Z59" s="11"/>
      <c r="AA59" s="11"/>
      <c r="AB59" s="13"/>
      <c r="AC59" s="11"/>
      <c r="AD59" s="13"/>
      <c r="AE59" s="13"/>
      <c r="AF59" s="14"/>
      <c r="AG59" s="14"/>
      <c r="AH59" s="13"/>
    </row>
    <row r="60" spans="2:34" x14ac:dyDescent="0.2">
      <c r="B60" s="24"/>
      <c r="C60" s="10"/>
      <c r="D60" s="10"/>
      <c r="E60" s="15"/>
      <c r="F60" s="15"/>
      <c r="G60" s="27"/>
      <c r="H60" s="40"/>
      <c r="I60" s="40"/>
      <c r="J60" s="11"/>
      <c r="K60" s="11"/>
      <c r="L60" s="11"/>
      <c r="M60" s="14"/>
      <c r="N60" s="11"/>
      <c r="P60" s="9"/>
      <c r="Q60" s="13"/>
      <c r="R60" s="11"/>
      <c r="S60" s="11"/>
      <c r="T60" s="11"/>
      <c r="U60" s="13"/>
      <c r="V60" s="11"/>
      <c r="W60" s="11"/>
      <c r="X60" s="11"/>
      <c r="Y60" s="11"/>
      <c r="Z60" s="11"/>
      <c r="AA60" s="11"/>
      <c r="AB60" s="13"/>
      <c r="AC60" s="11"/>
      <c r="AD60" s="13"/>
      <c r="AE60" s="13"/>
      <c r="AF60" s="14"/>
      <c r="AG60" s="14"/>
      <c r="AH60" s="13"/>
    </row>
    <row r="61" spans="2:34" x14ac:dyDescent="0.2">
      <c r="B61" s="24"/>
      <c r="C61" s="10"/>
      <c r="D61" s="10"/>
      <c r="E61" s="15"/>
      <c r="F61" s="15"/>
      <c r="G61" s="27"/>
      <c r="H61" s="40"/>
      <c r="I61" s="40"/>
      <c r="J61" s="11"/>
      <c r="K61" s="11"/>
      <c r="L61" s="11"/>
      <c r="M61" s="14"/>
      <c r="N61" s="11"/>
      <c r="P61" s="9"/>
      <c r="Q61" s="13"/>
      <c r="R61" s="11"/>
      <c r="S61" s="11"/>
      <c r="T61" s="11"/>
      <c r="U61" s="13"/>
      <c r="V61" s="11"/>
      <c r="W61" s="11"/>
      <c r="X61" s="11"/>
      <c r="Y61" s="11"/>
      <c r="Z61" s="11"/>
      <c r="AA61" s="11"/>
      <c r="AB61" s="13"/>
      <c r="AC61" s="11"/>
      <c r="AD61" s="13"/>
      <c r="AE61" s="13"/>
      <c r="AF61" s="14"/>
      <c r="AG61" s="14"/>
      <c r="AH61" s="13"/>
    </row>
    <row r="62" spans="2:34" x14ac:dyDescent="0.2">
      <c r="B62" s="24"/>
      <c r="C62" s="10"/>
      <c r="D62" s="10"/>
      <c r="E62" s="15"/>
      <c r="F62" s="15"/>
      <c r="G62" s="27"/>
      <c r="H62" s="40"/>
      <c r="I62" s="40"/>
      <c r="J62" s="11"/>
      <c r="K62" s="11"/>
      <c r="L62" s="11"/>
      <c r="M62" s="14"/>
      <c r="N62" s="11"/>
      <c r="P62" s="9"/>
      <c r="Q62" s="13"/>
      <c r="R62" s="11"/>
      <c r="S62" s="11"/>
      <c r="T62" s="11"/>
      <c r="U62" s="13"/>
      <c r="V62" s="11"/>
      <c r="W62" s="11"/>
      <c r="X62" s="11"/>
      <c r="Y62" s="11"/>
      <c r="Z62" s="11"/>
      <c r="AA62" s="11"/>
      <c r="AB62" s="13"/>
      <c r="AC62" s="11"/>
      <c r="AD62" s="13"/>
      <c r="AE62" s="13"/>
      <c r="AF62" s="14"/>
      <c r="AG62" s="14"/>
      <c r="AH62" s="13"/>
    </row>
    <row r="63" spans="2:34" x14ac:dyDescent="0.2">
      <c r="B63" s="24"/>
      <c r="C63" s="10"/>
      <c r="D63" s="10"/>
      <c r="E63" s="15"/>
      <c r="F63" s="15"/>
      <c r="G63" s="27"/>
      <c r="H63" s="40"/>
      <c r="I63" s="40"/>
      <c r="J63" s="11"/>
      <c r="K63" s="11"/>
      <c r="L63" s="11"/>
      <c r="M63" s="14"/>
      <c r="N63" s="11"/>
      <c r="P63" s="9"/>
      <c r="Q63" s="13"/>
      <c r="R63" s="11"/>
      <c r="S63" s="11"/>
      <c r="T63" s="11"/>
      <c r="U63" s="13"/>
      <c r="V63" s="11"/>
      <c r="W63" s="11"/>
      <c r="X63" s="11"/>
      <c r="Y63" s="11"/>
      <c r="Z63" s="11"/>
      <c r="AA63" s="11"/>
      <c r="AB63" s="13"/>
      <c r="AC63" s="11"/>
      <c r="AD63" s="13"/>
      <c r="AE63" s="13"/>
      <c r="AF63" s="14"/>
      <c r="AG63" s="14"/>
      <c r="AH63" s="13"/>
    </row>
    <row r="64" spans="2:34" x14ac:dyDescent="0.2">
      <c r="B64" s="24"/>
      <c r="C64" s="10"/>
      <c r="D64" s="10"/>
      <c r="E64" s="15"/>
      <c r="F64" s="15"/>
      <c r="G64" s="27"/>
      <c r="H64" s="40"/>
      <c r="I64" s="40"/>
      <c r="J64" s="11"/>
      <c r="K64" s="11"/>
      <c r="L64" s="11"/>
      <c r="M64" s="14"/>
      <c r="N64" s="11"/>
      <c r="P64" s="9"/>
      <c r="Q64" s="13"/>
      <c r="R64" s="11"/>
      <c r="S64" s="11"/>
      <c r="T64" s="11"/>
      <c r="U64" s="13"/>
      <c r="V64" s="11"/>
      <c r="W64" s="11"/>
      <c r="X64" s="11"/>
      <c r="Y64" s="11"/>
      <c r="Z64" s="11"/>
      <c r="AA64" s="11"/>
      <c r="AB64" s="13"/>
      <c r="AC64" s="11"/>
      <c r="AD64" s="13"/>
      <c r="AE64" s="13"/>
      <c r="AF64" s="14"/>
      <c r="AG64" s="14"/>
      <c r="AH64" s="13"/>
    </row>
    <row r="65" spans="2:34" x14ac:dyDescent="0.2">
      <c r="B65" s="24"/>
      <c r="C65" s="10"/>
      <c r="D65" s="10"/>
      <c r="E65" s="15"/>
      <c r="F65" s="15"/>
      <c r="G65" s="27"/>
      <c r="H65" s="40"/>
      <c r="I65" s="40"/>
      <c r="J65" s="11"/>
      <c r="K65" s="11"/>
      <c r="L65" s="11"/>
      <c r="M65" s="14"/>
      <c r="N65" s="11"/>
      <c r="P65" s="9"/>
      <c r="Q65" s="13"/>
      <c r="R65" s="11"/>
      <c r="S65" s="11"/>
      <c r="T65" s="11"/>
      <c r="U65" s="13"/>
      <c r="V65" s="11"/>
      <c r="W65" s="11"/>
      <c r="X65" s="11"/>
      <c r="Y65" s="11"/>
      <c r="Z65" s="11"/>
      <c r="AA65" s="11"/>
      <c r="AB65" s="13"/>
      <c r="AC65" s="11"/>
      <c r="AD65" s="13"/>
      <c r="AE65" s="13"/>
      <c r="AF65" s="14"/>
      <c r="AG65" s="14"/>
      <c r="AH65" s="13"/>
    </row>
    <row r="66" spans="2:34" x14ac:dyDescent="0.2">
      <c r="B66" s="24"/>
      <c r="C66" s="10"/>
      <c r="D66" s="10"/>
      <c r="E66" s="15"/>
      <c r="F66" s="15"/>
      <c r="G66" s="27"/>
      <c r="H66" s="40"/>
      <c r="I66" s="40"/>
      <c r="J66" s="11"/>
      <c r="K66" s="11"/>
      <c r="L66" s="11"/>
      <c r="M66" s="14"/>
      <c r="N66" s="11"/>
      <c r="P66" s="9"/>
      <c r="Q66" s="13"/>
      <c r="R66" s="11"/>
      <c r="S66" s="11"/>
      <c r="T66" s="11"/>
      <c r="U66" s="13"/>
      <c r="V66" s="11"/>
      <c r="W66" s="11"/>
      <c r="X66" s="11"/>
      <c r="Y66" s="11"/>
      <c r="Z66" s="11"/>
      <c r="AA66" s="11"/>
      <c r="AB66" s="13"/>
      <c r="AC66" s="11"/>
      <c r="AD66" s="13"/>
      <c r="AE66" s="13"/>
      <c r="AF66" s="14"/>
      <c r="AG66" s="14"/>
      <c r="AH66" s="13"/>
    </row>
    <row r="67" spans="2:34" x14ac:dyDescent="0.2">
      <c r="B67" s="24"/>
      <c r="C67" s="10"/>
      <c r="D67" s="10"/>
      <c r="E67" s="15"/>
      <c r="F67" s="15"/>
      <c r="G67" s="27"/>
      <c r="H67" s="40"/>
      <c r="I67" s="40"/>
      <c r="J67" s="11"/>
      <c r="K67" s="11"/>
      <c r="L67" s="11"/>
      <c r="M67" s="14"/>
      <c r="N67" s="11"/>
      <c r="P67" s="9"/>
      <c r="Q67" s="13"/>
      <c r="R67" s="11"/>
      <c r="S67" s="11"/>
      <c r="T67" s="11"/>
      <c r="U67" s="13"/>
      <c r="V67" s="11"/>
      <c r="W67" s="11"/>
      <c r="X67" s="11"/>
      <c r="Y67" s="11"/>
      <c r="Z67" s="11"/>
      <c r="AA67" s="11"/>
      <c r="AB67" s="13"/>
      <c r="AC67" s="11"/>
      <c r="AD67" s="13"/>
      <c r="AE67" s="13"/>
      <c r="AF67" s="14"/>
      <c r="AG67" s="14"/>
      <c r="AH67" s="13"/>
    </row>
    <row r="68" spans="2:34" x14ac:dyDescent="0.2">
      <c r="B68" s="24"/>
      <c r="C68" s="10"/>
      <c r="D68" s="10"/>
      <c r="E68" s="15"/>
      <c r="F68" s="15"/>
      <c r="G68" s="27"/>
      <c r="H68" s="40"/>
      <c r="I68" s="40"/>
      <c r="J68" s="11"/>
      <c r="K68" s="11"/>
      <c r="L68" s="11"/>
      <c r="M68" s="14"/>
      <c r="N68" s="11"/>
      <c r="P68" s="9"/>
      <c r="Q68" s="13"/>
      <c r="R68" s="11"/>
      <c r="S68" s="11"/>
      <c r="T68" s="11"/>
      <c r="U68" s="13"/>
      <c r="V68" s="11"/>
      <c r="W68" s="11"/>
      <c r="X68" s="11"/>
      <c r="Y68" s="11"/>
      <c r="Z68" s="11"/>
      <c r="AA68" s="11"/>
      <c r="AB68" s="13"/>
      <c r="AC68" s="11"/>
      <c r="AD68" s="13"/>
      <c r="AE68" s="13"/>
      <c r="AF68" s="14"/>
      <c r="AG68" s="14"/>
      <c r="AH68" s="13"/>
    </row>
    <row r="69" spans="2:34" x14ac:dyDescent="0.2">
      <c r="B69" s="43"/>
      <c r="C69" s="44"/>
      <c r="D69" s="44"/>
      <c r="E69" s="45"/>
      <c r="F69" s="15"/>
      <c r="G69" s="27"/>
      <c r="H69" s="40"/>
      <c r="I69" s="40"/>
      <c r="J69" s="11"/>
      <c r="K69" s="11"/>
      <c r="L69" s="11"/>
      <c r="M69" s="14"/>
      <c r="N69" s="11"/>
      <c r="P69" s="9"/>
      <c r="Q69" s="13"/>
      <c r="R69" s="11"/>
      <c r="S69" s="11"/>
      <c r="T69" s="11"/>
      <c r="U69" s="13"/>
      <c r="V69" s="11"/>
      <c r="W69" s="11"/>
      <c r="X69" s="11"/>
      <c r="Y69" s="11"/>
      <c r="Z69" s="11"/>
      <c r="AA69" s="11"/>
      <c r="AB69" s="13"/>
      <c r="AC69" s="11"/>
      <c r="AD69" s="13"/>
      <c r="AE69" s="13"/>
      <c r="AF69" s="14"/>
      <c r="AG69" s="14"/>
      <c r="AH69" s="13"/>
    </row>
    <row r="70" spans="2:34" x14ac:dyDescent="0.2">
      <c r="B70" s="43"/>
      <c r="C70" s="44"/>
      <c r="D70" s="44"/>
      <c r="E70" s="45"/>
      <c r="F70" s="15"/>
      <c r="G70" s="27"/>
      <c r="H70" s="40"/>
      <c r="I70" s="40"/>
      <c r="J70" s="11"/>
      <c r="K70" s="11"/>
      <c r="L70" s="11"/>
      <c r="M70" s="14"/>
      <c r="N70" s="11"/>
      <c r="P70" s="9"/>
      <c r="Q70" s="13"/>
      <c r="R70" s="11"/>
      <c r="S70" s="11"/>
      <c r="T70" s="11"/>
      <c r="U70" s="13"/>
      <c r="V70" s="11"/>
      <c r="W70" s="11"/>
      <c r="X70" s="11"/>
      <c r="Y70" s="11"/>
      <c r="Z70" s="11"/>
      <c r="AA70" s="11"/>
      <c r="AB70" s="13"/>
      <c r="AC70" s="11"/>
      <c r="AD70" s="13"/>
      <c r="AE70" s="13"/>
      <c r="AF70" s="14"/>
      <c r="AG70" s="14"/>
      <c r="AH70" s="13"/>
    </row>
    <row r="71" spans="2:34" x14ac:dyDescent="0.2">
      <c r="B71" s="43"/>
      <c r="C71" s="44"/>
      <c r="D71" s="44"/>
      <c r="E71" s="45"/>
      <c r="F71" s="15"/>
      <c r="G71" s="27"/>
      <c r="H71" s="40"/>
      <c r="I71" s="40"/>
      <c r="J71" s="11"/>
      <c r="K71" s="11"/>
      <c r="L71" s="11"/>
      <c r="M71" s="14"/>
      <c r="N71" s="11"/>
      <c r="P71" s="9"/>
      <c r="Q71" s="13"/>
      <c r="R71" s="11"/>
      <c r="S71" s="11"/>
      <c r="T71" s="11"/>
      <c r="U71" s="13"/>
      <c r="V71" s="11"/>
      <c r="W71" s="11"/>
      <c r="X71" s="11"/>
      <c r="Y71" s="11"/>
      <c r="Z71" s="11"/>
      <c r="AA71" s="11"/>
      <c r="AB71" s="13"/>
      <c r="AC71" s="11"/>
      <c r="AD71" s="13"/>
      <c r="AE71" s="13"/>
      <c r="AF71" s="14"/>
      <c r="AG71" s="14"/>
      <c r="AH71" s="13"/>
    </row>
    <row r="72" spans="2:34" x14ac:dyDescent="0.2">
      <c r="B72" s="43"/>
      <c r="C72" s="44"/>
      <c r="D72" s="44"/>
      <c r="E72" s="45"/>
      <c r="F72" s="15"/>
      <c r="G72" s="27"/>
      <c r="H72" s="40"/>
      <c r="I72" s="40"/>
      <c r="J72" s="11"/>
      <c r="K72" s="11"/>
      <c r="L72" s="11"/>
      <c r="M72" s="14"/>
      <c r="N72" s="11"/>
      <c r="P72" s="9"/>
      <c r="Q72" s="13"/>
      <c r="R72" s="11"/>
      <c r="S72" s="11"/>
      <c r="T72" s="11"/>
      <c r="U72" s="13"/>
      <c r="V72" s="11"/>
      <c r="W72" s="11"/>
      <c r="X72" s="11"/>
      <c r="Y72" s="11"/>
      <c r="Z72" s="11"/>
      <c r="AA72" s="11"/>
      <c r="AB72" s="13"/>
      <c r="AC72" s="11"/>
      <c r="AD72" s="13"/>
      <c r="AE72" s="13"/>
      <c r="AF72" s="14"/>
      <c r="AG72" s="14"/>
      <c r="AH72" s="13"/>
    </row>
    <row r="73" spans="2:34" x14ac:dyDescent="0.2">
      <c r="B73" s="43"/>
      <c r="C73" s="44"/>
      <c r="D73" s="44"/>
      <c r="E73" s="45"/>
      <c r="F73" s="15"/>
      <c r="G73" s="27"/>
      <c r="H73" s="40"/>
      <c r="I73" s="40"/>
      <c r="J73" s="11"/>
      <c r="K73" s="11"/>
      <c r="L73" s="11"/>
      <c r="M73" s="14"/>
      <c r="N73" s="11"/>
      <c r="P73" s="9"/>
      <c r="Q73" s="13"/>
      <c r="R73" s="11"/>
      <c r="S73" s="11"/>
      <c r="T73" s="11"/>
      <c r="U73" s="13"/>
      <c r="V73" s="11"/>
      <c r="W73" s="11"/>
      <c r="X73" s="11"/>
      <c r="Y73" s="11"/>
      <c r="Z73" s="11"/>
      <c r="AA73" s="11"/>
      <c r="AB73" s="13"/>
      <c r="AC73" s="11"/>
      <c r="AD73" s="13"/>
      <c r="AE73" s="13"/>
      <c r="AF73" s="14"/>
      <c r="AG73" s="14"/>
      <c r="AH73" s="13"/>
    </row>
    <row r="74" spans="2:34" x14ac:dyDescent="0.2">
      <c r="B74" s="43"/>
      <c r="C74" s="44"/>
      <c r="D74" s="44"/>
      <c r="E74" s="45"/>
      <c r="F74" s="15"/>
      <c r="G74" s="27"/>
      <c r="H74" s="40"/>
      <c r="I74" s="40"/>
      <c r="J74" s="11"/>
      <c r="K74" s="11"/>
      <c r="L74" s="11"/>
      <c r="M74" s="14"/>
      <c r="N74" s="11"/>
      <c r="P74" s="9"/>
      <c r="Q74" s="13"/>
      <c r="R74" s="11"/>
      <c r="S74" s="11"/>
      <c r="T74" s="11"/>
      <c r="U74" s="13"/>
      <c r="V74" s="11"/>
      <c r="W74" s="11"/>
      <c r="X74" s="11"/>
      <c r="Y74" s="11"/>
      <c r="Z74" s="11"/>
      <c r="AA74" s="11"/>
      <c r="AB74" s="13"/>
      <c r="AC74" s="11"/>
      <c r="AD74" s="13"/>
      <c r="AE74" s="13"/>
      <c r="AF74" s="14"/>
      <c r="AG74" s="14"/>
      <c r="AH74" s="13"/>
    </row>
    <row r="75" spans="2:34" x14ac:dyDescent="0.2">
      <c r="B75" s="43"/>
      <c r="C75" s="44"/>
      <c r="D75" s="44"/>
      <c r="E75" s="45"/>
      <c r="F75" s="15"/>
      <c r="G75" s="27"/>
      <c r="H75" s="40"/>
      <c r="I75" s="40"/>
      <c r="J75" s="11"/>
      <c r="K75" s="11"/>
      <c r="L75" s="11"/>
      <c r="M75" s="14"/>
      <c r="N75" s="11"/>
      <c r="P75" s="9"/>
      <c r="Q75" s="13"/>
      <c r="R75" s="11"/>
      <c r="S75" s="11"/>
      <c r="T75" s="11"/>
      <c r="U75" s="13"/>
      <c r="V75" s="11"/>
      <c r="W75" s="11"/>
      <c r="X75" s="11"/>
      <c r="Y75" s="11"/>
      <c r="Z75" s="11"/>
      <c r="AA75" s="11"/>
      <c r="AB75" s="13"/>
      <c r="AC75" s="11"/>
      <c r="AD75" s="13"/>
      <c r="AE75" s="13"/>
      <c r="AF75" s="14"/>
      <c r="AG75" s="14"/>
      <c r="AH75" s="13"/>
    </row>
    <row r="76" spans="2:34" x14ac:dyDescent="0.2">
      <c r="B76" s="43"/>
      <c r="C76" s="44"/>
      <c r="D76" s="44"/>
      <c r="E76" s="45"/>
      <c r="F76" s="15"/>
      <c r="G76" s="27"/>
      <c r="H76" s="40"/>
      <c r="I76" s="40"/>
      <c r="J76" s="11"/>
      <c r="K76" s="11"/>
      <c r="L76" s="11"/>
      <c r="M76" s="14"/>
      <c r="N76" s="11"/>
      <c r="P76" s="9"/>
      <c r="Q76" s="13"/>
      <c r="R76" s="11"/>
      <c r="S76" s="11"/>
      <c r="T76" s="11"/>
      <c r="U76" s="13"/>
      <c r="V76" s="11"/>
      <c r="W76" s="11"/>
      <c r="X76" s="11"/>
      <c r="Y76" s="11"/>
      <c r="Z76" s="11"/>
      <c r="AA76" s="11"/>
      <c r="AB76" s="13"/>
      <c r="AC76" s="11"/>
      <c r="AD76" s="13"/>
      <c r="AE76" s="13"/>
      <c r="AF76" s="14"/>
      <c r="AG76" s="14"/>
      <c r="AH76" s="13"/>
    </row>
    <row r="77" spans="2:34" x14ac:dyDescent="0.2">
      <c r="B77" s="43"/>
      <c r="C77" s="44"/>
      <c r="D77" s="44"/>
      <c r="E77" s="44"/>
      <c r="G77" s="27"/>
      <c r="H77" s="40"/>
      <c r="I77" s="40"/>
      <c r="J77" s="11"/>
      <c r="K77" s="11"/>
      <c r="L77" s="11"/>
      <c r="M77" s="14"/>
      <c r="N77" s="11"/>
      <c r="P77" s="9"/>
      <c r="Q77" s="13"/>
      <c r="R77" s="11"/>
      <c r="S77" s="11"/>
      <c r="T77" s="11"/>
      <c r="U77" s="13"/>
      <c r="V77" s="11"/>
      <c r="W77" s="11"/>
      <c r="X77" s="11"/>
      <c r="Y77" s="11"/>
      <c r="Z77" s="11"/>
      <c r="AA77" s="11"/>
      <c r="AB77" s="13"/>
      <c r="AC77" s="11"/>
      <c r="AD77" s="13"/>
      <c r="AE77" s="13"/>
      <c r="AF77" s="14"/>
      <c r="AG77" s="14"/>
      <c r="AH77" s="13"/>
    </row>
    <row r="78" spans="2:34" x14ac:dyDescent="0.2">
      <c r="B78" s="43"/>
      <c r="C78" s="44"/>
      <c r="D78" s="44"/>
      <c r="E78" s="44"/>
      <c r="G78" s="27"/>
      <c r="H78" s="40"/>
      <c r="I78" s="40"/>
      <c r="J78" s="11"/>
      <c r="K78" s="11"/>
      <c r="L78" s="11"/>
      <c r="M78" s="14"/>
      <c r="N78" s="11"/>
      <c r="P78" s="9"/>
      <c r="Q78" s="13"/>
      <c r="R78" s="11"/>
      <c r="S78" s="11"/>
      <c r="T78" s="11"/>
      <c r="U78" s="13"/>
      <c r="V78" s="11"/>
      <c r="W78" s="11"/>
      <c r="X78" s="11"/>
      <c r="Y78" s="11"/>
      <c r="Z78" s="11"/>
      <c r="AA78" s="11"/>
      <c r="AB78" s="13"/>
      <c r="AC78" s="11"/>
      <c r="AD78" s="13"/>
      <c r="AE78" s="13"/>
      <c r="AF78" s="14"/>
      <c r="AG78" s="14"/>
      <c r="AH78" s="13"/>
    </row>
    <row r="79" spans="2:34" x14ac:dyDescent="0.2">
      <c r="B79" s="43"/>
      <c r="C79" s="44"/>
      <c r="D79" s="44"/>
      <c r="E79" s="44"/>
      <c r="G79" s="27"/>
      <c r="H79" s="40"/>
      <c r="I79" s="40"/>
      <c r="J79" s="11"/>
      <c r="K79" s="11"/>
      <c r="L79" s="11"/>
      <c r="M79" s="14"/>
      <c r="N79" s="11"/>
      <c r="P79" s="9"/>
      <c r="Q79" s="13"/>
      <c r="R79" s="11"/>
      <c r="S79" s="11"/>
      <c r="T79" s="11"/>
      <c r="U79" s="13"/>
      <c r="V79" s="11"/>
      <c r="W79" s="11"/>
      <c r="X79" s="11"/>
      <c r="Y79" s="11"/>
      <c r="Z79" s="11"/>
      <c r="AA79" s="11"/>
      <c r="AB79" s="13"/>
      <c r="AC79" s="11"/>
      <c r="AD79" s="13"/>
      <c r="AE79" s="13"/>
      <c r="AF79" s="14"/>
      <c r="AG79" s="14"/>
      <c r="AH79" s="13"/>
    </row>
    <row r="80" spans="2:34" x14ac:dyDescent="0.2">
      <c r="B80" s="43"/>
      <c r="C80" s="44"/>
      <c r="D80" s="44"/>
      <c r="E80" s="44"/>
      <c r="G80" s="27"/>
      <c r="H80" s="40"/>
      <c r="I80" s="40"/>
      <c r="J80" s="11"/>
      <c r="K80" s="11"/>
      <c r="L80" s="11"/>
      <c r="M80" s="14"/>
      <c r="N80" s="11"/>
      <c r="P80" s="9"/>
      <c r="Q80" s="13"/>
      <c r="R80" s="11"/>
      <c r="S80" s="11"/>
      <c r="T80" s="11"/>
      <c r="U80" s="13"/>
      <c r="V80" s="11"/>
      <c r="W80" s="11"/>
      <c r="X80" s="11"/>
      <c r="Y80" s="11"/>
      <c r="Z80" s="11"/>
      <c r="AA80" s="11"/>
      <c r="AB80" s="13"/>
      <c r="AC80" s="11"/>
      <c r="AD80" s="13"/>
      <c r="AE80" s="13"/>
      <c r="AF80" s="14"/>
      <c r="AG80" s="14"/>
      <c r="AH80" s="13"/>
    </row>
    <row r="81" spans="2:34" x14ac:dyDescent="0.2">
      <c r="B81" s="43"/>
      <c r="C81" s="44"/>
      <c r="D81" s="44"/>
      <c r="E81" s="44"/>
      <c r="G81" s="27"/>
      <c r="H81" s="40"/>
      <c r="I81" s="40"/>
      <c r="J81" s="11"/>
      <c r="K81" s="11"/>
      <c r="L81" s="11"/>
      <c r="M81" s="14"/>
      <c r="N81" s="11"/>
      <c r="P81" s="9"/>
      <c r="Q81" s="13"/>
      <c r="R81" s="11"/>
      <c r="S81" s="11"/>
      <c r="T81" s="11"/>
      <c r="U81" s="13"/>
      <c r="V81" s="11"/>
      <c r="W81" s="11"/>
      <c r="X81" s="11"/>
      <c r="Y81" s="11"/>
      <c r="Z81" s="11"/>
      <c r="AA81" s="11"/>
      <c r="AB81" s="13"/>
      <c r="AC81" s="11"/>
      <c r="AD81" s="13"/>
      <c r="AE81" s="13"/>
      <c r="AF81" s="14"/>
      <c r="AG81" s="14"/>
      <c r="AH81" s="13"/>
    </row>
    <row r="82" spans="2:34" x14ac:dyDescent="0.2">
      <c r="B82" s="43"/>
      <c r="C82" s="44"/>
      <c r="D82" s="44"/>
      <c r="E82" s="44"/>
      <c r="G82" s="27"/>
      <c r="H82" s="40"/>
      <c r="I82" s="40"/>
      <c r="J82" s="11"/>
      <c r="K82" s="11"/>
      <c r="L82" s="11"/>
      <c r="M82" s="14"/>
      <c r="N82" s="11"/>
      <c r="P82" s="9"/>
      <c r="Q82" s="13"/>
      <c r="R82" s="11"/>
      <c r="S82" s="11"/>
      <c r="T82" s="11"/>
      <c r="U82" s="13"/>
      <c r="V82" s="11"/>
      <c r="W82" s="11"/>
      <c r="X82" s="11"/>
      <c r="Y82" s="11"/>
      <c r="Z82" s="11"/>
      <c r="AA82" s="11"/>
      <c r="AB82" s="13"/>
      <c r="AC82" s="11"/>
      <c r="AD82" s="13"/>
      <c r="AE82" s="13"/>
      <c r="AF82" s="14"/>
      <c r="AG82" s="14"/>
      <c r="AH82" s="13"/>
    </row>
    <row r="83" spans="2:34" x14ac:dyDescent="0.2">
      <c r="B83" s="43"/>
      <c r="C83" s="44"/>
      <c r="D83" s="44"/>
      <c r="E83" s="44"/>
      <c r="G83" s="27"/>
      <c r="H83" s="40"/>
      <c r="I83" s="40"/>
      <c r="J83" s="11"/>
      <c r="K83" s="11"/>
      <c r="L83" s="11"/>
      <c r="M83" s="14"/>
      <c r="N83" s="11"/>
      <c r="P83" s="9"/>
      <c r="Q83" s="13"/>
      <c r="R83" s="11"/>
      <c r="S83" s="11"/>
      <c r="T83" s="11"/>
      <c r="U83" s="13"/>
      <c r="V83" s="11"/>
      <c r="W83" s="11"/>
      <c r="X83" s="11"/>
      <c r="Y83" s="11"/>
      <c r="Z83" s="11"/>
      <c r="AA83" s="11"/>
      <c r="AB83" s="13"/>
      <c r="AC83" s="11"/>
      <c r="AD83" s="13"/>
      <c r="AE83" s="13"/>
      <c r="AF83" s="14"/>
      <c r="AG83" s="14"/>
      <c r="AH83" s="13"/>
    </row>
    <row r="84" spans="2:34" x14ac:dyDescent="0.2">
      <c r="B84" s="43"/>
      <c r="C84" s="44"/>
      <c r="D84" s="44"/>
      <c r="E84" s="44"/>
      <c r="G84" s="27"/>
      <c r="H84" s="40"/>
      <c r="I84" s="40"/>
      <c r="J84" s="11"/>
      <c r="K84" s="11"/>
      <c r="L84" s="11"/>
      <c r="M84" s="14"/>
      <c r="N84" s="11"/>
      <c r="P84" s="9"/>
      <c r="Q84" s="13"/>
      <c r="R84" s="11"/>
      <c r="S84" s="11"/>
      <c r="T84" s="11"/>
      <c r="U84" s="13"/>
      <c r="V84" s="11"/>
      <c r="W84" s="11"/>
      <c r="X84" s="11"/>
      <c r="Y84" s="11"/>
      <c r="Z84" s="11"/>
      <c r="AA84" s="11"/>
      <c r="AB84" s="13"/>
      <c r="AC84" s="11"/>
      <c r="AD84" s="13"/>
      <c r="AE84" s="13"/>
      <c r="AF84" s="14"/>
      <c r="AG84" s="14"/>
      <c r="AH84" s="13"/>
    </row>
    <row r="85" spans="2:34" x14ac:dyDescent="0.2">
      <c r="B85" s="43"/>
      <c r="C85" s="44"/>
      <c r="D85" s="44"/>
      <c r="E85" s="44"/>
      <c r="G85" s="27"/>
      <c r="H85" s="40"/>
      <c r="I85" s="40"/>
      <c r="J85" s="11"/>
      <c r="K85" s="11"/>
      <c r="L85" s="11"/>
      <c r="M85" s="14"/>
      <c r="N85" s="11"/>
      <c r="P85" s="9"/>
      <c r="Q85" s="13"/>
      <c r="R85" s="11"/>
      <c r="S85" s="11"/>
      <c r="T85" s="11"/>
      <c r="U85" s="13"/>
      <c r="V85" s="11"/>
      <c r="W85" s="11"/>
      <c r="X85" s="11"/>
      <c r="Y85" s="11"/>
      <c r="Z85" s="11"/>
      <c r="AA85" s="11"/>
      <c r="AB85" s="13"/>
      <c r="AC85" s="11"/>
      <c r="AD85" s="13"/>
      <c r="AE85" s="13"/>
      <c r="AF85" s="14"/>
      <c r="AG85" s="14"/>
      <c r="AH85" s="13"/>
    </row>
    <row r="86" spans="2:34" x14ac:dyDescent="0.2">
      <c r="B86" s="43"/>
      <c r="C86" s="44"/>
      <c r="D86" s="44"/>
      <c r="E86" s="44"/>
      <c r="G86" s="27"/>
      <c r="H86" s="40"/>
      <c r="I86" s="40"/>
      <c r="J86" s="11"/>
      <c r="K86" s="11"/>
      <c r="L86" s="11"/>
      <c r="M86" s="14"/>
      <c r="N86" s="11"/>
      <c r="P86" s="9"/>
      <c r="Q86" s="13"/>
      <c r="R86" s="11"/>
      <c r="S86" s="11"/>
      <c r="T86" s="11"/>
      <c r="U86" s="13"/>
      <c r="V86" s="11"/>
      <c r="W86" s="11"/>
      <c r="X86" s="11"/>
      <c r="Y86" s="11"/>
      <c r="Z86" s="11"/>
      <c r="AA86" s="11"/>
      <c r="AB86" s="13"/>
      <c r="AC86" s="11"/>
      <c r="AD86" s="13"/>
      <c r="AE86" s="13"/>
      <c r="AF86" s="14"/>
      <c r="AG86" s="14"/>
      <c r="AH86" s="13"/>
    </row>
    <row r="87" spans="2:34" x14ac:dyDescent="0.2">
      <c r="B87" s="43"/>
      <c r="C87" s="44"/>
      <c r="D87" s="44"/>
      <c r="E87" s="44"/>
      <c r="G87" s="27"/>
      <c r="H87" s="40"/>
      <c r="I87" s="40"/>
      <c r="J87" s="11"/>
      <c r="K87" s="11"/>
      <c r="L87" s="11"/>
      <c r="M87" s="14"/>
      <c r="N87" s="11"/>
      <c r="P87" s="9"/>
      <c r="Q87" s="13"/>
      <c r="R87" s="11"/>
      <c r="S87" s="11"/>
      <c r="T87" s="11"/>
      <c r="U87" s="13"/>
      <c r="V87" s="11"/>
      <c r="W87" s="11"/>
      <c r="X87" s="11"/>
      <c r="Y87" s="11"/>
      <c r="Z87" s="11"/>
      <c r="AA87" s="11"/>
      <c r="AB87" s="13"/>
      <c r="AC87" s="11"/>
      <c r="AD87" s="13"/>
      <c r="AE87" s="13"/>
      <c r="AF87" s="14"/>
      <c r="AG87" s="14"/>
      <c r="AH87" s="13"/>
    </row>
    <row r="88" spans="2:34" x14ac:dyDescent="0.2">
      <c r="B88" s="43"/>
      <c r="C88" s="44"/>
      <c r="D88" s="44"/>
      <c r="E88" s="44"/>
      <c r="G88" s="27"/>
      <c r="H88" s="40"/>
      <c r="I88" s="40"/>
      <c r="J88" s="11"/>
      <c r="K88" s="11"/>
      <c r="L88" s="11"/>
      <c r="M88" s="14"/>
      <c r="N88" s="11"/>
      <c r="P88" s="9"/>
      <c r="Q88" s="13"/>
      <c r="R88" s="11"/>
      <c r="S88" s="11"/>
      <c r="T88" s="11"/>
      <c r="U88" s="13"/>
      <c r="V88" s="11"/>
      <c r="W88" s="11"/>
      <c r="X88" s="11"/>
      <c r="Y88" s="11"/>
      <c r="Z88" s="11"/>
      <c r="AA88" s="11"/>
      <c r="AB88" s="13"/>
      <c r="AC88" s="11"/>
      <c r="AD88" s="13"/>
      <c r="AE88" s="13"/>
      <c r="AF88" s="14"/>
      <c r="AG88" s="14"/>
      <c r="AH88" s="13"/>
    </row>
    <row r="89" spans="2:34" x14ac:dyDescent="0.2">
      <c r="B89" s="43"/>
      <c r="C89" s="44"/>
      <c r="D89" s="44"/>
      <c r="E89" s="44"/>
      <c r="G89" s="27"/>
      <c r="H89" s="40"/>
      <c r="I89" s="40"/>
      <c r="J89" s="11"/>
      <c r="K89" s="11"/>
      <c r="L89" s="11"/>
      <c r="M89" s="14"/>
      <c r="N89" s="11"/>
      <c r="P89" s="9"/>
      <c r="Q89" s="13"/>
      <c r="R89" s="11"/>
      <c r="S89" s="11"/>
      <c r="T89" s="11"/>
      <c r="U89" s="13"/>
      <c r="V89" s="11"/>
      <c r="W89" s="11"/>
      <c r="X89" s="11"/>
      <c r="Y89" s="11"/>
      <c r="Z89" s="11"/>
      <c r="AA89" s="11"/>
      <c r="AB89" s="13"/>
      <c r="AC89" s="11"/>
      <c r="AD89" s="13"/>
      <c r="AE89" s="13"/>
      <c r="AF89" s="14"/>
      <c r="AG89" s="14"/>
      <c r="AH89" s="13"/>
    </row>
    <row r="90" spans="2:34" x14ac:dyDescent="0.2">
      <c r="B90" s="43"/>
      <c r="C90" s="44"/>
      <c r="D90" s="44"/>
      <c r="E90" s="44"/>
      <c r="G90" s="27"/>
      <c r="H90" s="40"/>
      <c r="I90" s="40"/>
      <c r="J90" s="11"/>
      <c r="K90" s="11"/>
      <c r="L90" s="11"/>
      <c r="M90" s="14"/>
      <c r="N90" s="11"/>
      <c r="P90" s="9"/>
      <c r="Q90" s="13"/>
      <c r="R90" s="11"/>
      <c r="S90" s="11"/>
      <c r="T90" s="11"/>
      <c r="U90" s="13"/>
      <c r="V90" s="11"/>
      <c r="W90" s="11"/>
      <c r="X90" s="11"/>
      <c r="Y90" s="11"/>
      <c r="Z90" s="11"/>
      <c r="AA90" s="11"/>
      <c r="AB90" s="13"/>
      <c r="AC90" s="11"/>
      <c r="AD90" s="13"/>
      <c r="AE90" s="13"/>
      <c r="AF90" s="14"/>
      <c r="AG90" s="14"/>
      <c r="AH90" s="13"/>
    </row>
    <row r="91" spans="2:34" x14ac:dyDescent="0.2">
      <c r="B91" s="43"/>
      <c r="C91" s="44"/>
      <c r="D91" s="44"/>
      <c r="E91" s="44"/>
      <c r="G91" s="27"/>
      <c r="H91" s="40"/>
      <c r="I91" s="40"/>
      <c r="J91" s="11"/>
      <c r="K91" s="11"/>
      <c r="L91" s="11"/>
      <c r="M91" s="14"/>
      <c r="N91" s="11"/>
      <c r="P91" s="9"/>
      <c r="Q91" s="13"/>
      <c r="R91" s="11"/>
      <c r="S91" s="11"/>
      <c r="T91" s="11"/>
      <c r="U91" s="13"/>
      <c r="V91" s="11"/>
      <c r="W91" s="11"/>
      <c r="X91" s="11"/>
      <c r="Y91" s="11"/>
      <c r="Z91" s="11"/>
      <c r="AA91" s="11"/>
      <c r="AB91" s="13"/>
      <c r="AC91" s="11"/>
      <c r="AD91" s="13"/>
      <c r="AE91" s="13"/>
      <c r="AF91" s="14"/>
      <c r="AG91" s="14"/>
      <c r="AH91" s="13"/>
    </row>
    <row r="92" spans="2:34" x14ac:dyDescent="0.2">
      <c r="B92" s="44"/>
      <c r="C92" s="44"/>
      <c r="D92" s="44"/>
      <c r="E92" s="44"/>
      <c r="G92" s="27"/>
      <c r="H92" s="40"/>
      <c r="I92" s="40"/>
      <c r="J92" s="11"/>
      <c r="K92" s="11"/>
      <c r="L92" s="11"/>
      <c r="M92" s="14"/>
      <c r="N92" s="11"/>
      <c r="P92" s="9"/>
      <c r="Q92" s="13"/>
      <c r="R92" s="11"/>
      <c r="S92" s="11"/>
      <c r="T92" s="11"/>
      <c r="U92" s="13"/>
      <c r="V92" s="11"/>
      <c r="W92" s="11"/>
      <c r="X92" s="11"/>
      <c r="Y92" s="11"/>
      <c r="Z92" s="11"/>
      <c r="AA92" s="11"/>
      <c r="AB92" s="13"/>
      <c r="AC92" s="11"/>
      <c r="AD92" s="13"/>
      <c r="AE92" s="13"/>
      <c r="AF92" s="14"/>
      <c r="AG92" s="14"/>
      <c r="AH92" s="13"/>
    </row>
    <row r="93" spans="2:34" x14ac:dyDescent="0.2">
      <c r="B93" s="44"/>
      <c r="C93" s="44"/>
      <c r="D93" s="44"/>
      <c r="E93" s="44"/>
      <c r="G93" s="27"/>
      <c r="H93" s="40"/>
      <c r="I93" s="40"/>
      <c r="J93" s="11"/>
      <c r="K93" s="11"/>
      <c r="L93" s="11"/>
      <c r="M93" s="14"/>
      <c r="N93" s="11"/>
      <c r="P93" s="9"/>
      <c r="Q93" s="13"/>
      <c r="R93" s="11"/>
      <c r="S93" s="11"/>
      <c r="T93" s="11"/>
      <c r="U93" s="13"/>
      <c r="V93" s="11"/>
      <c r="W93" s="11"/>
      <c r="X93" s="11"/>
      <c r="Y93" s="11"/>
      <c r="Z93" s="11"/>
      <c r="AA93" s="11"/>
      <c r="AB93" s="13"/>
      <c r="AC93" s="11"/>
      <c r="AD93" s="13"/>
      <c r="AE93" s="13"/>
      <c r="AF93" s="14"/>
      <c r="AG93" s="14"/>
      <c r="AH93" s="13"/>
    </row>
    <row r="94" spans="2:34" x14ac:dyDescent="0.2">
      <c r="B94" s="44"/>
      <c r="C94" s="44"/>
      <c r="D94" s="44"/>
      <c r="E94" s="44"/>
      <c r="G94" s="27"/>
      <c r="H94" s="40"/>
      <c r="I94" s="40"/>
      <c r="J94" s="11"/>
      <c r="K94" s="11"/>
      <c r="L94" s="11"/>
      <c r="M94" s="14"/>
      <c r="N94" s="11"/>
      <c r="P94" s="9"/>
      <c r="Q94" s="13"/>
      <c r="R94" s="11"/>
      <c r="S94" s="11"/>
      <c r="T94" s="11"/>
      <c r="U94" s="13"/>
      <c r="V94" s="11"/>
      <c r="W94" s="11"/>
      <c r="X94" s="11"/>
      <c r="Y94" s="11"/>
      <c r="Z94" s="11"/>
      <c r="AA94" s="11"/>
      <c r="AB94" s="13"/>
      <c r="AC94" s="11"/>
      <c r="AD94" s="13"/>
      <c r="AE94" s="13"/>
      <c r="AF94" s="14"/>
      <c r="AG94" s="14"/>
      <c r="AH94" s="13"/>
    </row>
    <row r="95" spans="2:34" x14ac:dyDescent="0.2">
      <c r="B95" s="44"/>
      <c r="C95" s="44"/>
      <c r="D95" s="44"/>
      <c r="E95" s="44"/>
      <c r="G95" s="27"/>
      <c r="H95" s="40"/>
      <c r="I95" s="40"/>
      <c r="J95" s="11"/>
      <c r="K95" s="11"/>
      <c r="L95" s="11"/>
      <c r="M95" s="14"/>
      <c r="N95" s="11"/>
      <c r="P95" s="9"/>
      <c r="Q95" s="13"/>
      <c r="R95" s="11"/>
      <c r="S95" s="11"/>
      <c r="T95" s="11"/>
      <c r="U95" s="13"/>
      <c r="V95" s="11"/>
      <c r="W95" s="11"/>
      <c r="X95" s="11"/>
      <c r="Y95" s="11"/>
      <c r="Z95" s="11"/>
      <c r="AA95" s="11"/>
      <c r="AB95" s="13"/>
      <c r="AC95" s="11"/>
      <c r="AD95" s="13"/>
      <c r="AE95" s="13"/>
      <c r="AF95" s="14"/>
      <c r="AG95" s="14"/>
      <c r="AH95" s="13"/>
    </row>
    <row r="96" spans="2:34" x14ac:dyDescent="0.2">
      <c r="B96" s="44"/>
      <c r="C96" s="44"/>
      <c r="D96" s="44"/>
      <c r="E96" s="44"/>
      <c r="G96" s="27"/>
      <c r="H96" s="40"/>
      <c r="I96" s="40"/>
      <c r="J96" s="11"/>
      <c r="K96" s="11"/>
      <c r="L96" s="11"/>
      <c r="M96" s="14"/>
      <c r="N96" s="11"/>
      <c r="P96" s="9"/>
      <c r="Q96" s="13"/>
      <c r="R96" s="11"/>
      <c r="S96" s="11"/>
      <c r="T96" s="11"/>
      <c r="U96" s="13"/>
      <c r="V96" s="11"/>
      <c r="W96" s="11"/>
      <c r="X96" s="11"/>
      <c r="Y96" s="11"/>
      <c r="Z96" s="11"/>
      <c r="AA96" s="11"/>
      <c r="AB96" s="13"/>
      <c r="AC96" s="11"/>
      <c r="AD96" s="13"/>
      <c r="AE96" s="13"/>
      <c r="AF96" s="14"/>
      <c r="AG96" s="14"/>
      <c r="AH96" s="13"/>
    </row>
    <row r="97" spans="2:34" x14ac:dyDescent="0.2">
      <c r="B97" s="44"/>
      <c r="C97" s="44"/>
      <c r="D97" s="44"/>
      <c r="E97" s="44"/>
      <c r="G97" s="27"/>
      <c r="H97" s="40"/>
      <c r="I97" s="40"/>
      <c r="J97" s="11"/>
      <c r="K97" s="11"/>
      <c r="L97" s="11"/>
      <c r="M97" s="14"/>
      <c r="N97" s="11"/>
      <c r="P97" s="9"/>
      <c r="Q97" s="13"/>
      <c r="R97" s="11"/>
      <c r="S97" s="11"/>
      <c r="T97" s="11"/>
      <c r="U97" s="13"/>
      <c r="V97" s="11"/>
      <c r="W97" s="11"/>
      <c r="X97" s="11"/>
      <c r="Y97" s="11"/>
      <c r="Z97" s="11"/>
      <c r="AA97" s="11"/>
      <c r="AB97" s="13"/>
      <c r="AC97" s="11"/>
      <c r="AD97" s="13"/>
      <c r="AE97" s="13"/>
      <c r="AF97" s="14"/>
      <c r="AG97" s="14"/>
      <c r="AH97" s="13"/>
    </row>
    <row r="98" spans="2:34" x14ac:dyDescent="0.2">
      <c r="B98" s="44"/>
      <c r="C98" s="44"/>
      <c r="D98" s="44"/>
      <c r="E98" s="44"/>
      <c r="G98" s="27"/>
      <c r="H98" s="40"/>
      <c r="I98" s="40"/>
      <c r="J98" s="11"/>
      <c r="K98" s="11"/>
      <c r="L98" s="11"/>
      <c r="M98" s="14"/>
      <c r="N98" s="11"/>
      <c r="P98" s="9"/>
      <c r="Q98" s="13"/>
      <c r="R98" s="11"/>
      <c r="S98" s="11"/>
      <c r="T98" s="11"/>
      <c r="U98" s="13"/>
      <c r="V98" s="11"/>
      <c r="W98" s="11"/>
      <c r="X98" s="11"/>
      <c r="Y98" s="11"/>
      <c r="Z98" s="11"/>
      <c r="AA98" s="11"/>
      <c r="AB98" s="13"/>
      <c r="AC98" s="11"/>
      <c r="AD98" s="13"/>
      <c r="AE98" s="13"/>
      <c r="AF98" s="14"/>
      <c r="AG98" s="14"/>
      <c r="AH98" s="13"/>
    </row>
    <row r="99" spans="2:34" x14ac:dyDescent="0.2">
      <c r="B99" s="44"/>
      <c r="C99" s="44"/>
      <c r="D99" s="44"/>
      <c r="E99" s="44"/>
      <c r="G99" s="27"/>
      <c r="H99" s="40"/>
      <c r="I99" s="40"/>
      <c r="J99" s="11"/>
      <c r="K99" s="11"/>
      <c r="L99" s="11"/>
      <c r="M99" s="14"/>
      <c r="N99" s="11"/>
      <c r="P99" s="9"/>
      <c r="Q99" s="13"/>
      <c r="R99" s="11"/>
      <c r="S99" s="11"/>
      <c r="T99" s="11"/>
      <c r="U99" s="13"/>
      <c r="V99" s="11"/>
      <c r="W99" s="11"/>
      <c r="X99" s="11"/>
      <c r="Y99" s="11"/>
      <c r="Z99" s="11"/>
      <c r="AA99" s="11"/>
      <c r="AB99" s="13"/>
      <c r="AC99" s="11"/>
      <c r="AD99" s="13"/>
      <c r="AE99" s="13"/>
      <c r="AF99" s="14"/>
      <c r="AG99" s="14"/>
      <c r="AH99" s="13"/>
    </row>
    <row r="100" spans="2:34" x14ac:dyDescent="0.2">
      <c r="B100" s="44"/>
      <c r="C100" s="44"/>
      <c r="D100" s="44"/>
      <c r="E100" s="44"/>
      <c r="G100" s="27"/>
      <c r="H100" s="40"/>
      <c r="I100" s="40"/>
      <c r="J100" s="11"/>
      <c r="K100" s="11"/>
      <c r="L100" s="11"/>
      <c r="M100" s="14"/>
      <c r="N100" s="11"/>
      <c r="P100" s="9"/>
      <c r="Q100" s="13"/>
      <c r="R100" s="11"/>
      <c r="S100" s="11"/>
      <c r="T100" s="11"/>
      <c r="U100" s="13"/>
      <c r="V100" s="11"/>
      <c r="W100" s="11"/>
      <c r="X100" s="11"/>
      <c r="Y100" s="11"/>
      <c r="Z100" s="11"/>
      <c r="AA100" s="11"/>
      <c r="AB100" s="13"/>
      <c r="AC100" s="11"/>
      <c r="AD100" s="13"/>
      <c r="AE100" s="13"/>
      <c r="AF100" s="14"/>
      <c r="AG100" s="14"/>
      <c r="AH100" s="13"/>
    </row>
    <row r="101" spans="2:34" x14ac:dyDescent="0.2">
      <c r="B101" s="44"/>
      <c r="C101" s="44"/>
      <c r="D101" s="44"/>
      <c r="E101" s="44"/>
      <c r="G101" s="27"/>
      <c r="H101" s="40"/>
      <c r="I101" s="40"/>
      <c r="J101" s="11"/>
      <c r="K101" s="11"/>
      <c r="L101" s="11"/>
      <c r="M101" s="14"/>
      <c r="N101" s="11"/>
      <c r="P101" s="9"/>
      <c r="Q101" s="13"/>
      <c r="R101" s="11"/>
      <c r="S101" s="11"/>
      <c r="T101" s="11"/>
      <c r="U101" s="13"/>
      <c r="V101" s="11"/>
      <c r="W101" s="11"/>
      <c r="X101" s="11"/>
      <c r="Y101" s="11"/>
      <c r="Z101" s="11"/>
      <c r="AA101" s="11"/>
      <c r="AB101" s="13"/>
      <c r="AC101" s="11"/>
      <c r="AD101" s="13"/>
      <c r="AE101" s="13"/>
      <c r="AF101" s="14"/>
      <c r="AG101" s="14"/>
      <c r="AH101" s="13"/>
    </row>
    <row r="102" spans="2:34" x14ac:dyDescent="0.2">
      <c r="B102" s="44"/>
      <c r="C102" s="44"/>
      <c r="D102" s="44"/>
      <c r="E102" s="44"/>
      <c r="G102" s="27"/>
      <c r="H102" s="40"/>
      <c r="I102" s="40"/>
      <c r="J102" s="11"/>
      <c r="K102" s="11"/>
      <c r="L102" s="11"/>
      <c r="M102" s="14"/>
      <c r="N102" s="11"/>
      <c r="P102" s="9"/>
      <c r="Q102" s="13"/>
      <c r="R102" s="11"/>
      <c r="S102" s="11"/>
      <c r="T102" s="11"/>
      <c r="U102" s="13"/>
      <c r="V102" s="11"/>
      <c r="W102" s="11"/>
      <c r="X102" s="11"/>
      <c r="Y102" s="11"/>
      <c r="Z102" s="11"/>
      <c r="AA102" s="11"/>
      <c r="AB102" s="13"/>
      <c r="AC102" s="11"/>
      <c r="AD102" s="13"/>
      <c r="AE102" s="13"/>
      <c r="AF102" s="14"/>
      <c r="AG102" s="14"/>
      <c r="AH102" s="13"/>
    </row>
    <row r="103" spans="2:34" x14ac:dyDescent="0.2">
      <c r="B103" s="44"/>
      <c r="C103" s="44"/>
      <c r="D103" s="44"/>
      <c r="E103" s="44"/>
      <c r="G103" s="27"/>
      <c r="H103" s="40"/>
      <c r="I103" s="40"/>
      <c r="J103" s="11"/>
      <c r="K103" s="11"/>
      <c r="L103" s="11"/>
      <c r="M103" s="14"/>
      <c r="N103" s="11"/>
      <c r="P103" s="9"/>
      <c r="Q103" s="13"/>
      <c r="R103" s="11"/>
      <c r="S103" s="11"/>
      <c r="T103" s="11"/>
      <c r="U103" s="13"/>
      <c r="V103" s="11"/>
      <c r="W103" s="11"/>
      <c r="X103" s="11"/>
      <c r="Y103" s="11"/>
      <c r="Z103" s="11"/>
      <c r="AA103" s="11"/>
      <c r="AB103" s="13"/>
      <c r="AC103" s="11"/>
      <c r="AD103" s="13"/>
      <c r="AE103" s="13"/>
      <c r="AF103" s="14"/>
      <c r="AG103" s="14"/>
      <c r="AH103" s="13"/>
    </row>
    <row r="104" spans="2:34" x14ac:dyDescent="0.2">
      <c r="B104" s="44"/>
      <c r="C104" s="44"/>
      <c r="D104" s="44"/>
      <c r="E104" s="44"/>
      <c r="G104" s="27"/>
      <c r="H104" s="40"/>
      <c r="I104" s="40"/>
      <c r="J104" s="11"/>
      <c r="K104" s="11"/>
      <c r="L104" s="11"/>
      <c r="M104" s="14"/>
      <c r="N104" s="11"/>
      <c r="P104" s="9"/>
      <c r="Q104" s="13"/>
      <c r="R104" s="11"/>
      <c r="S104" s="11"/>
      <c r="T104" s="11"/>
      <c r="U104" s="13"/>
      <c r="V104" s="11"/>
      <c r="W104" s="11"/>
      <c r="X104" s="11"/>
      <c r="Y104" s="11"/>
      <c r="Z104" s="11"/>
      <c r="AA104" s="11"/>
      <c r="AB104" s="13"/>
      <c r="AC104" s="11"/>
      <c r="AD104" s="13"/>
      <c r="AE104" s="13"/>
      <c r="AF104" s="14"/>
      <c r="AG104" s="14"/>
      <c r="AH104" s="13"/>
    </row>
    <row r="105" spans="2:34" x14ac:dyDescent="0.2">
      <c r="B105" s="44"/>
      <c r="C105" s="44"/>
      <c r="D105" s="44"/>
      <c r="E105" s="44"/>
      <c r="G105" s="27"/>
      <c r="H105" s="40"/>
      <c r="I105" s="40"/>
      <c r="J105" s="11"/>
      <c r="K105" s="11"/>
      <c r="L105" s="11"/>
      <c r="M105" s="14"/>
      <c r="N105" s="11"/>
      <c r="P105" s="9"/>
      <c r="Q105" s="13"/>
      <c r="R105" s="11"/>
      <c r="S105" s="11"/>
      <c r="T105" s="11"/>
      <c r="U105" s="13"/>
      <c r="V105" s="11"/>
      <c r="W105" s="11"/>
      <c r="X105" s="11"/>
      <c r="Y105" s="11"/>
      <c r="Z105" s="11"/>
      <c r="AA105" s="11"/>
      <c r="AB105" s="13"/>
      <c r="AC105" s="11"/>
      <c r="AD105" s="13"/>
      <c r="AE105" s="13"/>
      <c r="AF105" s="14"/>
      <c r="AG105" s="14"/>
      <c r="AH105" s="13"/>
    </row>
    <row r="106" spans="2:34" x14ac:dyDescent="0.2">
      <c r="B106" s="44"/>
      <c r="C106" s="44"/>
      <c r="D106" s="44"/>
      <c r="E106" s="44"/>
      <c r="G106" s="27"/>
      <c r="H106" s="40"/>
      <c r="I106" s="40"/>
      <c r="J106" s="11"/>
      <c r="K106" s="11"/>
      <c r="L106" s="11"/>
      <c r="M106" s="14"/>
      <c r="N106" s="11"/>
      <c r="P106" s="9"/>
      <c r="Q106" s="13"/>
      <c r="R106" s="11"/>
      <c r="S106" s="11"/>
      <c r="T106" s="11"/>
      <c r="U106" s="13"/>
      <c r="V106" s="11"/>
      <c r="W106" s="11"/>
      <c r="X106" s="11"/>
      <c r="Y106" s="11"/>
      <c r="Z106" s="11"/>
      <c r="AA106" s="11"/>
      <c r="AB106" s="13"/>
      <c r="AC106" s="11"/>
      <c r="AD106" s="13"/>
      <c r="AE106" s="13"/>
      <c r="AF106" s="14"/>
      <c r="AG106" s="14"/>
      <c r="AH106" s="13"/>
    </row>
    <row r="107" spans="2:34" x14ac:dyDescent="0.2">
      <c r="B107" s="44"/>
      <c r="C107" s="44"/>
      <c r="D107" s="44"/>
      <c r="E107" s="44"/>
      <c r="G107" s="27"/>
      <c r="H107" s="40"/>
      <c r="I107" s="40"/>
      <c r="J107" s="11"/>
      <c r="K107" s="11"/>
      <c r="L107" s="11"/>
      <c r="M107" s="14"/>
      <c r="N107" s="11"/>
      <c r="P107" s="9"/>
      <c r="Q107" s="13"/>
      <c r="R107" s="11"/>
      <c r="S107" s="11"/>
      <c r="T107" s="11"/>
      <c r="U107" s="13"/>
      <c r="V107" s="11"/>
      <c r="W107" s="11"/>
      <c r="X107" s="11"/>
      <c r="Y107" s="11"/>
      <c r="Z107" s="11"/>
      <c r="AA107" s="11"/>
      <c r="AB107" s="13"/>
      <c r="AC107" s="11"/>
      <c r="AD107" s="13"/>
      <c r="AE107" s="13"/>
      <c r="AF107" s="14"/>
      <c r="AG107" s="14"/>
      <c r="AH107" s="13"/>
    </row>
    <row r="108" spans="2:34" x14ac:dyDescent="0.2">
      <c r="B108" s="44"/>
      <c r="C108" s="44"/>
      <c r="D108" s="44"/>
      <c r="E108" s="44"/>
      <c r="G108" s="27"/>
      <c r="H108" s="40"/>
      <c r="I108" s="40"/>
      <c r="J108" s="11"/>
      <c r="K108" s="11"/>
      <c r="L108" s="11"/>
      <c r="M108" s="14"/>
      <c r="N108" s="11"/>
      <c r="P108" s="9"/>
      <c r="Q108" s="13"/>
      <c r="R108" s="11"/>
      <c r="S108" s="11"/>
      <c r="T108" s="11"/>
      <c r="U108" s="13"/>
      <c r="V108" s="11"/>
      <c r="W108" s="11"/>
      <c r="X108" s="11"/>
      <c r="Y108" s="11"/>
      <c r="Z108" s="11"/>
      <c r="AA108" s="11"/>
      <c r="AB108" s="13"/>
      <c r="AC108" s="11"/>
      <c r="AD108" s="13"/>
      <c r="AE108" s="13"/>
      <c r="AF108" s="14"/>
      <c r="AG108" s="14"/>
      <c r="AH108" s="13"/>
    </row>
    <row r="109" spans="2:34" x14ac:dyDescent="0.2">
      <c r="B109" s="44"/>
      <c r="C109" s="44"/>
      <c r="D109" s="44"/>
      <c r="E109" s="44"/>
      <c r="G109" s="27"/>
      <c r="H109" s="40"/>
      <c r="I109" s="40"/>
      <c r="J109" s="11"/>
      <c r="K109" s="11"/>
      <c r="L109" s="11"/>
      <c r="M109" s="14"/>
      <c r="N109" s="11"/>
      <c r="P109" s="9"/>
      <c r="Q109" s="13"/>
      <c r="R109" s="11"/>
      <c r="S109" s="11"/>
      <c r="T109" s="11"/>
      <c r="U109" s="13"/>
      <c r="V109" s="11"/>
      <c r="W109" s="11"/>
      <c r="X109" s="11"/>
      <c r="Y109" s="11"/>
      <c r="Z109" s="11"/>
      <c r="AA109" s="11"/>
      <c r="AB109" s="13"/>
      <c r="AC109" s="11"/>
      <c r="AD109" s="13"/>
      <c r="AE109" s="13"/>
      <c r="AF109" s="14"/>
      <c r="AG109" s="14"/>
      <c r="AH109" s="13"/>
    </row>
    <row r="110" spans="2:34" x14ac:dyDescent="0.2">
      <c r="B110" s="44"/>
      <c r="C110" s="44"/>
      <c r="D110" s="44"/>
      <c r="E110" s="44"/>
      <c r="G110" s="27"/>
      <c r="H110" s="40"/>
      <c r="I110" s="40"/>
      <c r="J110" s="11"/>
      <c r="K110" s="11"/>
      <c r="L110" s="11"/>
      <c r="M110" s="14"/>
      <c r="N110" s="11"/>
      <c r="P110" s="9"/>
      <c r="Q110" s="13"/>
      <c r="R110" s="11"/>
      <c r="S110" s="11"/>
      <c r="T110" s="11"/>
      <c r="U110" s="13"/>
      <c r="V110" s="11"/>
      <c r="W110" s="11"/>
      <c r="X110" s="11"/>
      <c r="Y110" s="11"/>
      <c r="Z110" s="11"/>
      <c r="AA110" s="11"/>
      <c r="AB110" s="13"/>
      <c r="AC110" s="11"/>
      <c r="AD110" s="13"/>
      <c r="AE110" s="13"/>
      <c r="AF110" s="14"/>
      <c r="AG110" s="14"/>
      <c r="AH110" s="13"/>
    </row>
    <row r="111" spans="2:34" x14ac:dyDescent="0.2">
      <c r="B111" s="44"/>
      <c r="C111" s="44"/>
      <c r="D111" s="44"/>
      <c r="E111" s="44"/>
      <c r="G111" s="27"/>
      <c r="H111" s="40"/>
      <c r="I111" s="40"/>
      <c r="J111" s="11"/>
      <c r="K111" s="11"/>
      <c r="L111" s="11"/>
      <c r="M111" s="14"/>
      <c r="N111" s="11"/>
      <c r="P111" s="9"/>
      <c r="Q111" s="13"/>
      <c r="R111" s="11"/>
      <c r="S111" s="11"/>
      <c r="T111" s="11"/>
      <c r="U111" s="13"/>
      <c r="V111" s="11"/>
      <c r="W111" s="11"/>
      <c r="X111" s="11"/>
      <c r="Y111" s="11"/>
      <c r="Z111" s="11"/>
      <c r="AA111" s="11"/>
      <c r="AB111" s="13"/>
      <c r="AC111" s="11"/>
      <c r="AD111" s="13"/>
      <c r="AE111" s="13"/>
      <c r="AF111" s="14"/>
      <c r="AG111" s="14"/>
      <c r="AH111" s="13"/>
    </row>
    <row r="112" spans="2:34" x14ac:dyDescent="0.2">
      <c r="B112" s="44"/>
      <c r="C112" s="44"/>
      <c r="D112" s="44"/>
      <c r="E112" s="44"/>
      <c r="G112" s="27"/>
      <c r="H112" s="40"/>
      <c r="I112" s="40"/>
      <c r="J112" s="11"/>
      <c r="K112" s="11"/>
      <c r="L112" s="11"/>
      <c r="M112" s="14"/>
      <c r="N112" s="11"/>
      <c r="P112" s="9"/>
      <c r="Q112" s="13"/>
      <c r="R112" s="11"/>
      <c r="S112" s="11"/>
      <c r="T112" s="11"/>
      <c r="U112" s="13"/>
      <c r="V112" s="11"/>
      <c r="W112" s="11"/>
      <c r="X112" s="11"/>
      <c r="Y112" s="11"/>
      <c r="Z112" s="11"/>
      <c r="AA112" s="11"/>
      <c r="AB112" s="13"/>
      <c r="AC112" s="11"/>
      <c r="AD112" s="13"/>
      <c r="AE112" s="13"/>
      <c r="AF112" s="14"/>
      <c r="AG112" s="14"/>
      <c r="AH112" s="13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d0ad88-806f-4aa4-aa49-bb949a4c4346" xsi:nil="true"/>
    <lcf76f155ced4ddcb4097134ff3c332f xmlns="f1508882-d344-4087-a29c-95637e59fc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5F1A44E3187C4F92C01A494ED2920A" ma:contentTypeVersion="16" ma:contentTypeDescription="Create a new document." ma:contentTypeScope="" ma:versionID="9f25ba19dcd5654a2906687144605265">
  <xsd:schema xmlns:xsd="http://www.w3.org/2001/XMLSchema" xmlns:xs="http://www.w3.org/2001/XMLSchema" xmlns:p="http://schemas.microsoft.com/office/2006/metadata/properties" xmlns:ns2="f1508882-d344-4087-a29c-95637e59fc88" xmlns:ns3="5dd0ad88-806f-4aa4-aa49-bb949a4c4346" targetNamespace="http://schemas.microsoft.com/office/2006/metadata/properties" ma:root="true" ma:fieldsID="674b4537eacd2e0d43477749b1ab0b60" ns2:_="" ns3:_="">
    <xsd:import namespace="f1508882-d344-4087-a29c-95637e59fc88"/>
    <xsd:import namespace="5dd0ad88-806f-4aa4-aa49-bb949a4c43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08882-d344-4087-a29c-95637e59fc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647b2e7-2e7c-41df-8ddc-ce6d6a369a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d0ad88-806f-4aa4-aa49-bb949a4c434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74e7ed1-d2d4-4555-8e66-f70114a49912}" ma:internalName="TaxCatchAll" ma:showField="CatchAllData" ma:web="5dd0ad88-806f-4aa4-aa49-bb949a4c4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7DE1C2-6039-4D8F-9B50-39CD2344CA37}">
  <ds:schemaRefs>
    <ds:schemaRef ds:uri="http://schemas.microsoft.com/office/2006/metadata/properties"/>
    <ds:schemaRef ds:uri="http://schemas.microsoft.com/office/infopath/2007/PartnerControls"/>
    <ds:schemaRef ds:uri="5dd0ad88-806f-4aa4-aa49-bb949a4c4346"/>
    <ds:schemaRef ds:uri="f1508882-d344-4087-a29c-95637e59fc88"/>
  </ds:schemaRefs>
</ds:datastoreItem>
</file>

<file path=customXml/itemProps2.xml><?xml version="1.0" encoding="utf-8"?>
<ds:datastoreItem xmlns:ds="http://schemas.openxmlformats.org/officeDocument/2006/customXml" ds:itemID="{9D1C37E0-CAD3-4093-AAF1-D44F42ADD2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1228CC-E678-44E1-BDFA-1B63A2750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508882-d344-4087-a29c-95637e59fc88"/>
    <ds:schemaRef ds:uri="5dd0ad88-806f-4aa4-aa49-bb949a4c43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Chart 2</vt:lpstr>
      <vt:lpstr>Chart 1</vt:lpstr>
      <vt:lpstr>Report Table</vt:lpstr>
      <vt:lpstr>Data Entry</vt:lpstr>
      <vt:lpstr>'Chart 1'!Print_Area</vt:lpstr>
      <vt:lpstr>'Chart 2'!Print_Area</vt:lpstr>
      <vt:lpstr>'Report Table'!Print_Area</vt:lpstr>
      <vt:lpstr>'Report Table'!Print_Titles</vt:lpstr>
    </vt:vector>
  </TitlesOfParts>
  <Manager/>
  <Company>ConeTec,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Ethan Cargill</dc:creator>
  <cp:keywords/>
  <dc:description/>
  <cp:lastModifiedBy>William M Porter, P.E.</cp:lastModifiedBy>
  <cp:revision/>
  <cp:lastPrinted>2023-03-30T18:23:48Z</cp:lastPrinted>
  <dcterms:created xsi:type="dcterms:W3CDTF">2003-07-24T16:32:36Z</dcterms:created>
  <dcterms:modified xsi:type="dcterms:W3CDTF">2023-03-30T18:23:56Z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0x010100285F1A44E3187C4F92C01A494ED2920A</vt:lpwstr>
  </property>
  <property fmtid="{D5CDD505-2E9C-101B-9397-08002B2CF9AE}" pid="3" name="Order">
    <vt:r8>100</vt:r8>
  </property>
</Properties>
</file>